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附件1 与整合方案一致" sheetId="20" r:id="rId1"/>
    <sheet name="附件2 第二批统筹整合财政涉农资金项目计划表" sheetId="19" r:id="rId2"/>
    <sheet name="附件3  绩效目标表" sheetId="2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1" hidden="1">'附件2 第二批统筹整合财政涉农资金项目计划表'!$A$6:$AA$311</definedName>
    <definedName name="_??????">#REF!</definedName>
    <definedName name="___?">#REF!</definedName>
    <definedName name="_21114">#REF!</definedName>
    <definedName name="_Fill">#REF!</definedName>
    <definedName name="_Order1">255</definedName>
    <definedName name="_Order2">255</definedName>
    <definedName name="a">#REF!</definedName>
    <definedName name="aa">#REF!</definedName>
    <definedName name="as">#N/A</definedName>
    <definedName name="cost">#REF!</definedName>
    <definedName name="data">#REF!</definedName>
    <definedName name="Database" hidden="1">#REF!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Print_Area_MI">#REF!</definedName>
    <definedName name="_xlnm.Print_Titles" localSheetId="1">'附件2 第二批统筹整合财政涉农资金项目计划表'!$1:$6</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[2]主营业务成本明细表!#REF!</definedName>
    <definedName name="UFPyt">#REF!</definedName>
    <definedName name="Work_Program_By_Area_Lis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行政管理部门编制数">[10]行政编制!$E$4:$E$184</definedName>
    <definedName name="合计">#REF!</definedName>
    <definedName name="汇率">#REF!</definedName>
    <definedName name="科目编码">[12]编码!$A$2:$A$145</definedName>
    <definedName name="年初短期投资">#REF!</definedName>
    <definedName name="年初货币资金">#REF!</definedName>
    <definedName name="年初应收票据">#REF!</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#REF!</definedName>
    <definedName name="人员标准支出">[15]人员支出!$E$4:$E$184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[16]事业发展!$E$4:$E$184</definedName>
    <definedName name="是">#REF!</definedName>
    <definedName name="位次d">#REF!</definedName>
    <definedName name="乡镇个数">[17]行政区划!$D$6:$D$184</definedName>
    <definedName name="性别">[18]基础编码!$H$2:$H$3</definedName>
    <definedName name="学历">[18]基础编码!$S$2:$S$9</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职务级别">[21]行政机构人员信息!$K$5</definedName>
    <definedName name="中国">#REF!</definedName>
    <definedName name="中小学生人数2003年">[22]中小学生!$E$4:$E$184</definedName>
    <definedName name="总人口2003年">[23]总人口!$E$4:$E$184</definedName>
    <definedName name="전">#REF!</definedName>
    <definedName name="주택사업본부">#REF!</definedName>
    <definedName name="철구사업본부">#REF!</definedName>
    <definedName name="_xlnm.Print_Area" localSheetId="1">'附件2 第二批统筹整合财政涉农资金项目计划表'!$A$1:$AA$311</definedName>
    <definedName name="_xlnm.Print_Area" localSheetId="0">'附件1 与整合方案一致'!$A$1:$I$60</definedName>
  </definedNames>
  <calcPr calcId="144525"/>
</workbook>
</file>

<file path=xl/sharedStrings.xml><?xml version="1.0" encoding="utf-8"?>
<sst xmlns="http://schemas.openxmlformats.org/spreadsheetml/2006/main" count="3276" uniqueCount="1437">
  <si>
    <t>附件1</t>
  </si>
  <si>
    <t xml:space="preserve"> 庄浪县统筹整合资金计划表（与整合方案一致）</t>
  </si>
  <si>
    <t>单位：万元</t>
  </si>
  <si>
    <t>序号</t>
  </si>
  <si>
    <t>财政资金名称</t>
  </si>
  <si>
    <t>纳入统筹整合资金的总规模</t>
  </si>
  <si>
    <t>计划整合
规模</t>
  </si>
  <si>
    <t>占比</t>
  </si>
  <si>
    <t>资金规模</t>
  </si>
  <si>
    <t>对应文号</t>
  </si>
  <si>
    <t>合计</t>
  </si>
  <si>
    <t>一</t>
  </si>
  <si>
    <t>中央财政合计</t>
  </si>
  <si>
    <t>中央财政衔接推进乡村振兴补助资金</t>
  </si>
  <si>
    <t>甘财振兴〔2023〕13号</t>
  </si>
  <si>
    <t>水利发展资金</t>
  </si>
  <si>
    <t>农业生产发展资金</t>
  </si>
  <si>
    <t>总规模(A,包含该项资金的全部支出方向)</t>
  </si>
  <si>
    <t>甘财农〔2023〕52号            甘财农〔2023〕53号         甘财农〔2023〕54号                 甘财农〔2023〕57号</t>
  </si>
  <si>
    <t>其中（B）:</t>
  </si>
  <si>
    <t>★耕地地力保护补贴(B1)</t>
  </si>
  <si>
    <t>甘财农〔2023〕57号</t>
  </si>
  <si>
    <t>★农机购置补贴(B2)</t>
  </si>
  <si>
    <t>甘财农〔2023〕54号</t>
  </si>
  <si>
    <t>★支持适度规模经营（农业信贷担保体系建设运营）(B3)</t>
  </si>
  <si>
    <t>★有机肥替代(B4)</t>
  </si>
  <si>
    <t>★农机深耕深松(B5)</t>
  </si>
  <si>
    <t>★良种良法部分(B6)</t>
  </si>
  <si>
    <t>★产业乡村强县示范行动(B7)</t>
  </si>
  <si>
    <t>★现代农业产业园(B8)</t>
  </si>
  <si>
    <t>扣除B后的资金规模（C=A-B）</t>
  </si>
  <si>
    <t>甘财农〔2023〕52号            甘财农〔2023〕53号         甘财农〔2023〕54号</t>
  </si>
  <si>
    <t>林业改革发展资金</t>
  </si>
  <si>
    <t>其中（B）：★森林资源管护和相关试点资金</t>
  </si>
  <si>
    <t>农田建设补助资金</t>
  </si>
  <si>
    <t>农村综合改革转移支付</t>
  </si>
  <si>
    <t>林业草原生态保护恢复资金（草原生态修复治理补助部分）</t>
  </si>
  <si>
    <t>农村环境整治资金</t>
  </si>
  <si>
    <t>车辆购置税收入补助地方用于一般公路建设项目资金（支持农村公路部分）</t>
  </si>
  <si>
    <t>甘财建〔2023〕6号</t>
  </si>
  <si>
    <t>农村危房改造补助资金（农村危房改造部分）</t>
  </si>
  <si>
    <t>中央专项彩票公益金支持欠发达革命老区乡村振兴资金</t>
  </si>
  <si>
    <t>常规产粮大县奖励资金</t>
  </si>
  <si>
    <t>甘财建〔2023〕44号</t>
  </si>
  <si>
    <t>生猪（牛羊）调出大县奖励资金（省级统筹部分）</t>
  </si>
  <si>
    <t>农业资源及生态保护补助资金（对农民的直接补贴、东北黑土地保护及保护性耕作、畜禽粪污资源化利用、轮作休耕、长江禁捕除外）</t>
  </si>
  <si>
    <t>甘财农〔2023〕53号               甘财农〔2023〕57号               甘财农〔2023〕58号</t>
  </si>
  <si>
    <t>旅游发展基金</t>
  </si>
  <si>
    <t>中央预算内投资用于“三农”建设部分（不包括国家水网骨干工程、饮水安全保障工程、气象基础设施、农村电网巩固提升工程、生态保护和修复方面的支出）</t>
  </si>
  <si>
    <t>小  计</t>
  </si>
  <si>
    <t>①</t>
  </si>
  <si>
    <t>②</t>
  </si>
  <si>
    <t>③</t>
  </si>
  <si>
    <t>④</t>
  </si>
  <si>
    <t>⑤</t>
  </si>
  <si>
    <t>⑥</t>
  </si>
  <si>
    <t>二</t>
  </si>
  <si>
    <t>省级财政资金小计</t>
  </si>
  <si>
    <t>省级财政衔接推进乡村振兴补助资金</t>
  </si>
  <si>
    <t>甘财振兴〔2023〕14号</t>
  </si>
  <si>
    <t>“两州一市”省级资金</t>
  </si>
  <si>
    <t>少数民族发展省级资金</t>
  </si>
  <si>
    <t>以工代赈省级资金</t>
  </si>
  <si>
    <t>省级水利发展资金</t>
  </si>
  <si>
    <t>甘财农〔2023〕9号</t>
  </si>
  <si>
    <t>农田建设补助专项资金</t>
  </si>
  <si>
    <t>甘财农〔2022〕128号</t>
  </si>
  <si>
    <t>农村综合改革专项补助资金</t>
  </si>
  <si>
    <t>耕地质量保护与提升补助资金</t>
  </si>
  <si>
    <t>林业草原资源保护与发展专项资金（①防沙治沙②林业草原科技创新与合作）</t>
  </si>
  <si>
    <t>草原生态修复治理资金</t>
  </si>
  <si>
    <t>土地整治等补助资金</t>
  </si>
  <si>
    <t>农村危房改造省级资金</t>
  </si>
  <si>
    <t>三</t>
  </si>
  <si>
    <t>市级财政资金小计</t>
  </si>
  <si>
    <t>市级财政衔接推进乡村振兴补助资金</t>
  </si>
  <si>
    <t>平财农〔2023〕16号
平财农〔2023〕22号</t>
  </si>
  <si>
    <t>四</t>
  </si>
  <si>
    <t>县级财政资金小计</t>
  </si>
  <si>
    <t>县级财政衔接推进乡村振兴补助资金</t>
  </si>
  <si>
    <t>庄财预〔2023〕1号</t>
  </si>
  <si>
    <t>2021-2022年项目结余资金</t>
  </si>
  <si>
    <t>说明：★不予整合</t>
  </si>
  <si>
    <t>附件2</t>
  </si>
  <si>
    <t>庄浪县2023年统筹整合财政涉农资金项目计划表</t>
  </si>
  <si>
    <t>项目名称</t>
  </si>
  <si>
    <t>建设
性质（新建或续建）</t>
  </si>
  <si>
    <t>建设起
止年限</t>
  </si>
  <si>
    <t>建设
地点（以乡镇为单位细化到村）</t>
  </si>
  <si>
    <t>建设内容</t>
  </si>
  <si>
    <t>投资规模及资金来源</t>
  </si>
  <si>
    <t>中央、省级资金来源及文号</t>
  </si>
  <si>
    <t>绩效目标</t>
  </si>
  <si>
    <t>项目主管单位</t>
  </si>
  <si>
    <t>项目实施单位</t>
  </si>
  <si>
    <t>备注</t>
  </si>
  <si>
    <t>中央
资金</t>
  </si>
  <si>
    <t>省级
资金</t>
  </si>
  <si>
    <t>市级
资金</t>
  </si>
  <si>
    <t>县级
资金</t>
  </si>
  <si>
    <t>项目效益情况</t>
  </si>
  <si>
    <t>利益联结机制</t>
  </si>
  <si>
    <t>受益
村数
(个)</t>
  </si>
  <si>
    <t>受益户数
(万户)</t>
  </si>
  <si>
    <t>受益人数
(万人)</t>
  </si>
  <si>
    <t>单位名称</t>
  </si>
  <si>
    <t>责任人</t>
  </si>
  <si>
    <t>脱贫村</t>
  </si>
  <si>
    <t>其他村</t>
  </si>
  <si>
    <t>小计</t>
  </si>
  <si>
    <r>
      <rPr>
        <sz val="11"/>
        <color theme="1"/>
        <rFont val="黑体"/>
        <charset val="134"/>
      </rPr>
      <t>脱贫户</t>
    </r>
    <r>
      <rPr>
        <sz val="9"/>
        <color theme="1"/>
        <rFont val="黑体"/>
        <charset val="134"/>
      </rPr>
      <t>（含监测对象）</t>
    </r>
  </si>
  <si>
    <t>其他农户</t>
  </si>
  <si>
    <r>
      <rPr>
        <sz val="11"/>
        <color theme="1"/>
        <rFont val="黑体"/>
        <charset val="134"/>
      </rPr>
      <t>脱贫人口人数</t>
    </r>
    <r>
      <rPr>
        <sz val="8"/>
        <color theme="1"/>
        <rFont val="黑体"/>
        <charset val="134"/>
      </rPr>
      <t>（含监测对象）</t>
    </r>
  </si>
  <si>
    <t>其他人口人数</t>
  </si>
  <si>
    <t>合        计</t>
  </si>
  <si>
    <t>一、农村产业发展方面</t>
  </si>
  <si>
    <t>（一）种植业</t>
  </si>
  <si>
    <t>1.现代农业产业园</t>
  </si>
  <si>
    <t>万泉镇设施蔬菜产业园建设项目</t>
  </si>
  <si>
    <t>新建</t>
  </si>
  <si>
    <t>2023.6-2023.12</t>
  </si>
  <si>
    <t>霍李村</t>
  </si>
  <si>
    <t>一是投入793.6万元，采取“以奖代补”的方式，按照每平方米160元的标准，在万泉镇霍李、西坪村建成日光温室设施蔬菜产业园一处124座49600平方米；二是投入351.4万元，完成土地整理，配套水电路、排水渠等基础设施建设。</t>
  </si>
  <si>
    <t>平财农
〔2023〕
16号
平财农
〔2023〕
23号
庄财预
〔2023〕
1号
甘财农
〔2023〕
53号</t>
  </si>
  <si>
    <t>通过项目实施，预计年产蔬菜2780吨，年收入500.4万元，进一步建强产业链，提升全镇蔬菜产业发展层次，拓宽群众增收渠道，持续巩固拓展脱贫攻坚成果，促进乡村振兴。</t>
  </si>
  <si>
    <t>一是通过带动农户在设施蔬菜产业园种植蔬菜增加收入；二是通过吸纳农户在设施蔬菜产业园务工增加农户收入；三是通过蔬菜种植技术指导服务，增加农户蔬菜产量，增加收入。</t>
  </si>
  <si>
    <t>农业农村局</t>
  </si>
  <si>
    <t>薛拴成</t>
  </si>
  <si>
    <t>万泉镇
农技中心</t>
  </si>
  <si>
    <t>郭  翔
李国斌</t>
  </si>
  <si>
    <t>县级衔接补助资金28.2万元；市级财政衔接补助资金（牛产业发展奖补资金）16万元；二批市级财政衔接补助资金（劳务输转资金）2万元；2023年农业经营主体能力提升资金1098.8万元。</t>
  </si>
  <si>
    <t>2.良种繁育基地建设</t>
  </si>
  <si>
    <t>设施蔬菜育苗补贴项目</t>
  </si>
  <si>
    <t>万泉镇霍李村
南湖镇高房村
韩店镇石桥村</t>
  </si>
  <si>
    <t>按照集约化、标准化要求，按照蔬菜集中育苗奖补管理办法，对承担蔬菜育苗的新型经营主体和农户进行一次性奖补，全面满足我县设施蔬菜用苗需求。</t>
  </si>
  <si>
    <t>甘财振兴
〔2023〕
13号</t>
  </si>
  <si>
    <t>通过项目实施，预计开展集约化育苗1000万株以上，实现销售收入200万元，在带动农户通过蔬菜育苗增产增收的同时，保障全县设施蔬菜苗需求。</t>
  </si>
  <si>
    <t>在设施蔬菜育苗基地，一是通过蔬菜育苗技术指导服务，让农户掌握育苗技术，自主开展简易设施育苗，实现增产增收；二是吸纳当地农户到育苗基地务工增加收入。</t>
  </si>
  <si>
    <t>农技中心</t>
  </si>
  <si>
    <t>李国斌</t>
  </si>
  <si>
    <t>第二批中央衔接补助资金15万元。</t>
  </si>
  <si>
    <t>冬小麦粮食示范区建设项目</t>
  </si>
  <si>
    <t>柳梁镇
盘安镇</t>
  </si>
  <si>
    <t>在柳梁、盘安2个乡镇，按照每亩80元的标准进行种子补助，扶持具有一定规模、讲诚信的种养大户、合作社、家庭农场等经营主体集中连片建成冬小麦粮食生产基地1万亩。</t>
  </si>
  <si>
    <t>通过项目实施，全力保障全县粮食生产安全，夯实种养产业干饲草基础。预计总产冬小麦4000吨，总产值达1440万元。</t>
  </si>
  <si>
    <t>通过项目实施，将有效培育壮大农民专业合作社、家庭农场等农业经营主体，提升其发展水平和带动周边农户就业增收能力，充分保障粮食安全，吸纳周边劳动力稳定就业。</t>
  </si>
  <si>
    <t>种子站
各相关乡镇</t>
  </si>
  <si>
    <t>马喜川</t>
  </si>
  <si>
    <t>2021-2022年项目结余资金80万元。</t>
  </si>
  <si>
    <t>柳梁镇冬小麦粮食示范区建设项目</t>
  </si>
  <si>
    <t>陈山村、乱庄村
张陈村、川边村
赵岔村</t>
  </si>
  <si>
    <t>按照每亩80元的标准进行种子补助，扶持具有一定规模、讲诚信的种养大户、合作社、家庭农场等经营主体集中连片建成冬小麦粮食生产基地5000亩。</t>
  </si>
  <si>
    <t>通过项目实施，全力保障粮食生产安全，夯实种养产业干饲草基础。预计总产冬小麦2000吨，总产值达720万元。</t>
  </si>
  <si>
    <t>种子站
柳梁镇</t>
  </si>
  <si>
    <t>马喜川
马平原</t>
  </si>
  <si>
    <t>盘安镇冬小麦粮食示范区建设项目</t>
  </si>
  <si>
    <t>颉崖村、孙沟村
牡丹村、樊庙村
雷家村</t>
  </si>
  <si>
    <t>通过项目实施，全力保障全镇粮食生产安全，夯实种养产业干饲草基础。预计总产冬小麦2000吨，总产值达720万元。</t>
  </si>
  <si>
    <t>种子站
盘安镇</t>
  </si>
  <si>
    <t>马喜川
文红伟</t>
  </si>
  <si>
    <t>良邑镇滴水崖中药材育苗产业园建设项目</t>
  </si>
  <si>
    <t>滴水崖村</t>
  </si>
  <si>
    <t>计划在滴水崖村建成中药材育苗产业园1处，按照每亩育苗1000元的标准进行补贴，开展水肥一体化技术，建设及安装首部系统2套、手动施肥系统2套、灌溉系统2套、输水管网系统2套，包括软体水窖2个、配套水泵、管道、滴灌系统等，配套建成渠口为60cm矩形排水渠600米，砂化道路2公里。</t>
  </si>
  <si>
    <t>甘财农
〔2023〕52号</t>
  </si>
  <si>
    <t>通过项目实施，促进农业产业结构调整，改善生态环境，增加群众收入，实现产业振兴。</t>
  </si>
  <si>
    <t>通过项目实施，促进农业产业结构调整，带动当地劳动力务工，增加群众收入，实现产业振兴。</t>
  </si>
  <si>
    <t>卫健局</t>
  </si>
  <si>
    <t>李晓岚</t>
  </si>
  <si>
    <t>良邑镇</t>
  </si>
  <si>
    <t>石晓东</t>
  </si>
  <si>
    <t>2023年粮油生产保障资金300万元。</t>
  </si>
  <si>
    <t>韩店镇庞家沟区域大黄、川射干中药材种植基地建设项目</t>
  </si>
  <si>
    <t>2023.6-2023.11</t>
  </si>
  <si>
    <t>韩店镇郭漫村</t>
  </si>
  <si>
    <t>依托种植大户、合作社、农户在庞家沟区域种植优势大黄、川射干中药材4500亩，亩均补贴400元，用于购置中药材苗子、农药、有机肥等物资。</t>
  </si>
  <si>
    <t>甘财农
〔2023〕52号
甘财农
〔2023〕53号</t>
  </si>
  <si>
    <t>培育优质大黄、川射干中药材基地，打造庄浪优质大黄、川射干中药材品牌，为周边农户种植大黄、川射干中药材起到示范带动作用。</t>
  </si>
  <si>
    <t>提高庄浪优质大黄、川射干中药材知名度，带动韩店镇庞家沟区域附近200户农户种植优质大黄4500亩，吸纳附近200人在大黄基地务工，增加劳务收入。</t>
  </si>
  <si>
    <t>韩店镇</t>
  </si>
  <si>
    <t>苏立君</t>
  </si>
  <si>
    <t>2023年粮油生产保障资金50万元，2023年农业经营主体能力提升资金130万元。</t>
  </si>
  <si>
    <t>3.绿色标准化种植基地建设</t>
  </si>
  <si>
    <t>露地蔬菜产业发展项目</t>
  </si>
  <si>
    <t>万泉镇 
南湖镇</t>
  </si>
  <si>
    <t>以100亩以上集中连片进行补助的总体思路，计划扶持种植大户、专业合作社、家庭农场等经营主体建成露地蔬菜基地2000亩，每亩补贴露地蔬菜种子种苗300元。</t>
  </si>
  <si>
    <t>通过项目实施，着力推动农业结构调整，提高农业总合效益。预计总产蔬菜6000吨，总产值达1800万元。</t>
  </si>
  <si>
    <t>通过项目实施，着力推动农业结构调整，提高农业总合效益，增强农业发展活力，有效促进农业增效，农民增收。</t>
  </si>
  <si>
    <t>种子站
相关乡镇</t>
  </si>
  <si>
    <t>马喜川相关
乡镇长</t>
  </si>
  <si>
    <t>第二批中央衔接补助资金60万元。</t>
  </si>
  <si>
    <t>万泉镇露地蔬菜产业发展项目</t>
  </si>
  <si>
    <t>按照每亩补贴露地蔬菜种子种苗300元的标准，扶持霍李村的种植大户、专业合作社、家庭农场等经营主体建成露地蔬菜基地500亩。</t>
  </si>
  <si>
    <t>通过项目实施，着力推动农业结构调整，提高农业总合效益。预计总产蔬菜1500吨，总产值达450万元。</t>
  </si>
  <si>
    <t>种子站
万泉镇</t>
  </si>
  <si>
    <t>马喜川
郭  翔</t>
  </si>
  <si>
    <t>南湖镇露地蔬菜产业发展项目</t>
  </si>
  <si>
    <t>双堡村、陈庄村       李湾村、石峡村           席河村、寺门村           庙岔村、贾门村     
汪家村</t>
  </si>
  <si>
    <t>按照每亩补贴露地蔬菜种子种苗300元的标准，扶持高房、双堡9个村的种植大户、专业合作社、家庭农场等经营主体建成露地蔬菜基地1500亩。</t>
  </si>
  <si>
    <t>通过项目实施，着力推动农业结构调整，提高农业总合效益。预计总产蔬菜4500吨，总产值达1350万元。</t>
  </si>
  <si>
    <t>种子站
南湖镇</t>
  </si>
  <si>
    <t>马喜川
靳国壁</t>
  </si>
  <si>
    <t>小杂粮示范推广项目</t>
  </si>
  <si>
    <t>盘安镇、水洛镇
永宁镇、卧龙镇</t>
  </si>
  <si>
    <t>依据“因地制宜、发挥优势、突出特色”的原则，按照每亩100元的标准进行种植补贴及种子补助，扶持有种植条件、有意愿发展杂粮产业的合作社、家庭农场、种植大户等经营主体建成以冬油菜、胡麻、荞麦、谷子、莜麦、糜子等为主的小杂粮示范基地2000亩。</t>
  </si>
  <si>
    <t>庄财预
〔2023〕
1号</t>
  </si>
  <si>
    <t>通过项目实施，全面改善小杂粮生产现状，提高小杂粮种植效益，预计总产小杂粮400吨，总产值400万元。</t>
  </si>
  <si>
    <t>通过项目实施，将有效培育壮大农民专业合作社、家庭农场等农业经营主体，提升其发展水平和带动周边农户就业增收能力，带动提升周边农户发展小杂粮产业信心，吸纳周边劳动力稳定就业。</t>
  </si>
  <si>
    <t>县级衔接补助资金20万元。</t>
  </si>
  <si>
    <t>盘安镇小杂粮示范推广项目</t>
  </si>
  <si>
    <t>刘陈村
孔沟村
托神村
雷家村</t>
  </si>
  <si>
    <t>依据“因地制宜、发挥优势、突出特色”的原则，按照每亩100元的标准进行种植补贴及种子补助，扶持全镇有种植条件、有意愿发展杂粮产业的合作社、家庭农场等经营主体建成以荞麦、冬油菜、谷子、莜麦、糜子、胡麻等为主的小杂粮示范基地500亩。</t>
  </si>
  <si>
    <t>通过项目实施，提高小杂粮种植效益，全面改善小杂粮生产现状，预计总产小杂粮100吨，总产值100万元。</t>
  </si>
  <si>
    <t>水洛镇小杂粮示范推广项目</t>
  </si>
  <si>
    <t>二李村</t>
  </si>
  <si>
    <t>种子站
水洛镇</t>
  </si>
  <si>
    <t>马喜川
郑健龙</t>
  </si>
  <si>
    <t>卧龙镇小杂粮示范推广项目</t>
  </si>
  <si>
    <t>大庄村、郝家村     
何家村、刘罗村     
马沟村、马湾村    
棉沟村、山集村    
山赵村、双合村     
苏山村、孙河村     
魏湾村、下杨村     
杨魏村、张山村</t>
  </si>
  <si>
    <t>种子站
卧龙镇</t>
  </si>
  <si>
    <t>马喜川
韩贤平</t>
  </si>
  <si>
    <t>永宁镇小杂粮示范推广项目</t>
  </si>
  <si>
    <t>陈湾村、葛峡村
河湾村、宋堡村  
谈街村、阳洼村   
朱湾村</t>
  </si>
  <si>
    <t>种子站
永宁镇</t>
  </si>
  <si>
    <t>马喜川
张 荣</t>
  </si>
  <si>
    <t>马铃薯绿色高产高效示范县建设项目</t>
  </si>
  <si>
    <t>2023.06-2023.12</t>
  </si>
  <si>
    <t>岳堡镇、通化镇
永宁镇、盘安镇
南湖镇、良邑镇
南坪镇、杨河乡
卧龙镇、赵墩乡</t>
  </si>
  <si>
    <t>为进一步突破我县马铃薯单产水平，提升马铃薯产业综合效益，通过地膜、有机肥、绿色防控补贴，一是在岳堡镇、杨河乡建成2个马铃薯高产高效万亩示范区，每个万亩示范区建成5000亩核心示范基地；二是在永宁、盘安、南湖、良邑、南坪、通化、卧龙、赵墩等乡镇建成10个千亩示范方；三是在通化镇野赵村和永宁镇秦洼村建成2个试验示范基地。辐射带动全县建成马铃薯高产高效示范基地10万亩。</t>
  </si>
  <si>
    <t>甘财振兴
〔2023〕
14号
甘财农
〔2023〕54号</t>
  </si>
  <si>
    <t>通过项目实施，庄浪县马铃薯万亩示范区平均产量达到2310kg/亩，比全县前三年平均产量2023kg/亩，增产10%以上，千亩示范方平均产量达到2430kg/亩以上，比全县平均产量增产20%以上，百亩攻关田平均产量达到2540kg/亩，比全县平均产量增产25%以上。</t>
  </si>
  <si>
    <t>一是在马铃薯绿色高产高效示范基地通过吸纳农户种植马铃薯增加收入；二是通过在马铃薯生产基地吸纳农户务工增加收入；三是通过开展马铃薯高产高效技术指导服务，提高农户种植效益，增加收入。</t>
  </si>
  <si>
    <t>农技
中心</t>
  </si>
  <si>
    <t>第二批省级衔接补助资金190.149105万元，第二批省级衔接补助资金（易地搬迁贴息资金）13万元，2023年农业生产发展资金143万元；2021-2022年项目结余资金3.850895万元。</t>
  </si>
  <si>
    <t>4.绿色生产技术推广及科技支撑</t>
  </si>
  <si>
    <t>有机蔬菜示范园沼渣沼液利用项目</t>
  </si>
  <si>
    <t>高房村</t>
  </si>
  <si>
    <t>在南湖镇蔬菜产业园按照每亩700元的标准，计划实施沼肥利用285亩。</t>
  </si>
  <si>
    <t>通过项目实施，将有效减少化肥、农药使用量，提高蔬菜的品质，延伸沼肥产业链条，提高土壤有机质含量和品质。每亩减少化肥施用量5公斤，减少农药使用1公斤；亩增产5%-10%可减少农药使用3.5%、化肥使用3%。</t>
  </si>
  <si>
    <t>减少化肥、农药使用量，提高蔬菜的品质，延伸沼肥产业链条，提高土壤有机质含量。</t>
  </si>
  <si>
    <t>农村能源服务中心</t>
  </si>
  <si>
    <t>李威虎</t>
  </si>
  <si>
    <t>第二批中央衔接补助资金20万元。</t>
  </si>
  <si>
    <t>马铃薯产业集群—庄浪县高淀粉型马铃薯脱毒繁育提升项目</t>
  </si>
  <si>
    <t>岳堡镇</t>
  </si>
  <si>
    <t>按照“先建后补、以奖代补”的方式，在庄浪县岳堡镇大湾村股份合作社建成高淀粉型马铃薯脱毒繁育组培室480平方米，配套相关设施设备，加强高淀粉型马铃薯脱毒种薯繁育工作。</t>
  </si>
  <si>
    <t>通过项目建设，年可新增马铃薯脱毒瓶苗500万株，生产脱毒种薯5400吨，实现总产值1200万元。</t>
  </si>
  <si>
    <t>一是通过与农户签订订单种植脱毒种薯增加收入；二是通过吸纳农户在高淀粉型马铃薯脱毒繁育组培室务工增加收入；三是通过推广高淀粉型马铃薯脱毒种薯，增加农户种植效益，增加收入。</t>
  </si>
  <si>
    <t>县级衔接补助资金300万元。</t>
  </si>
  <si>
    <t>5.新型经营主体培育</t>
  </si>
  <si>
    <t>示范性家庭农场培育项目</t>
  </si>
  <si>
    <t>水洛镇、南湖镇
朱店镇、万泉镇
韩店镇、卧龙镇
阳川镇、盘安镇
大庄镇、通化镇
永宁镇、良邑镇
岳堡镇、柳梁镇
南坪镇、杨河乡
赵墩乡、郑河乡
18个乡镇</t>
  </si>
  <si>
    <t>计划扶持全县40个示范性家庭农场，每个农场奖补5万元，用于发展苹果、马铃薯、饲草、中药材和畜牧养殖等特色产业,同时，吸纳农户在家庭农场务工，辐射带动群众发展壮大种养业。奖补资金按照政府采购的程序，统一采购家庭农场所需生产设备，所形成的固定资产纳入项目资产管理，权属归家庭农场所有。</t>
  </si>
  <si>
    <t>甘财振兴
〔2023〕
13号
庄财预
〔2023〕
1号</t>
  </si>
  <si>
    <t>通过项目实施，提升家庭农场经营管理水平，发挥示范带动作用和带贫能力，进一步发展壮大农业产业。通过订单生产、土地流转、吸纳就业等方式，带动农户300户以上，户均增收1500元以上。</t>
  </si>
  <si>
    <t>一是进一步发展壮大农业产业，提升家庭农场经营管理水平，发挥其示范带动作用。二是通过订单生产、土地流转、技术指导、示范带动等方式带动农户发展特色产业和增加收入。三是通过吸纳群众就地就近务工，增加农户工资性收入。</t>
  </si>
  <si>
    <t>农经中心
各乡镇</t>
  </si>
  <si>
    <t>张晓明
各乡
镇长</t>
  </si>
  <si>
    <t>第二批中央衔接补助资金（易地搬迁贴息资金）177万元，县级衔接补助资金23万元。</t>
  </si>
  <si>
    <t>水洛镇示范性家庭农场培育项目</t>
  </si>
  <si>
    <t>二李村
郭堡村
徐碾村</t>
  </si>
  <si>
    <t>计划投资15万元，扶持庄浪县臻园种植家庭农场、庄浪县红发养殖场、庄浪县联升种植家庭农场，每个农场奖补5万元，用于发展马铃薯、玉米、中药材等特色产业,同时，吸纳农户在家庭农场务工，辐射带动群众发展壮大种养业。奖补资金按照政府采购的程序，统一采购家庭农场所需生产设备，所形成的固定资产纳入项目资产管理，权属归家庭农场所有。</t>
  </si>
  <si>
    <t>通过项目实施，提升家庭农场经营管理水平，发挥示范带动作用和带贫能力，进一步发展壮大农业产业。通过订单生产、土地流转、吸纳就业等方式，带动农户20户以上，户均增收1500元以上。</t>
  </si>
  <si>
    <t>一是进一步发展壮大农业产业，提升家庭农场经营管理水平，发挥其示范带动作用。二是通订单生产、土地流转、技术指导、示范带动等方式带动农户发展特色产业和增加收入。三是通过吸纳群众就地就近务工，增加农户工资性收入。</t>
  </si>
  <si>
    <t>农经中心
水洛镇</t>
  </si>
  <si>
    <t>张晓明
郑健龙</t>
  </si>
  <si>
    <t>南湖镇示范性家庭农场培育项目</t>
  </si>
  <si>
    <t>寺门村
高房村</t>
  </si>
  <si>
    <t>计划投资10万元，扶持庄浪县信陇达农作物种植家庭农场、庄浪县高房村小弟薯业家庭农场，每个农场奖补5万元，用于发展马铃薯、饲草、西葫芦等特色产业,同时，吸纳农户在家庭农场务工，辐射带动群众发展壮大种养业。奖补资金按照政府采购的程序，统一采购家庭农场所需生产设备，所形成的固定资产纳入项目资产管理，权属归家庭农场所有。</t>
  </si>
  <si>
    <t>通过项目实施，提升家庭农场经营管理水平，发挥示范带动作用和带贫能力，进一步发展壮大农业产业。通过订单生产、土地流转、吸纳就业等方式，带动农户10户以上，户均增收1300元以上。</t>
  </si>
  <si>
    <t>农经中心
南湖镇</t>
  </si>
  <si>
    <t>张晓明
靳国壁</t>
  </si>
  <si>
    <t>朱店镇示范性家庭农场培育项目</t>
  </si>
  <si>
    <t>三合村
毛柳村
大曹村</t>
  </si>
  <si>
    <t>计划投资15万元，扶持庄浪县鑫得茂果品种植家庭农场、庄浪县杨娟娟果园家庭农场、庄浪县高槽农业发展家庭农场，每个农场奖补5万元，用于发展苹果产业,同时，吸纳农户在家庭农场务工，辐射带动群众发展壮大种养业。奖补资金按照政府采购的程序，统一采购家庭农场所需生产设备，所形成的固定资产纳入项目资产管理，权属归家庭农场所有。</t>
  </si>
  <si>
    <t>农经中心
朱店镇</t>
  </si>
  <si>
    <t>张晓明
郝红霞</t>
  </si>
  <si>
    <t>万泉镇示范性家庭农场培育项目</t>
  </si>
  <si>
    <t xml:space="preserve">
田岔村</t>
  </si>
  <si>
    <t>计划投资10万元，扶持庄浪县高果平果园家庭农场，庄浪县田巧蕊果园家庭农场，每个农场奖补5万元，用于肉牛养殖和发展苹果产业,同时，吸纳农户在家庭农场务工，辐射带动群众发展壮大种养业。奖补资金按照政府采购的程序，统一采购家庭农场所需生产设备，所形成的固定资产纳入项目资产管理，权属归家庭农场所有。</t>
  </si>
  <si>
    <t>农经中心
万泉镇</t>
  </si>
  <si>
    <t>张晓明
郭  翔</t>
  </si>
  <si>
    <t>韩店镇示范性家庭农场培育项目</t>
  </si>
  <si>
    <t xml:space="preserve">潘河村
试雨村
</t>
  </si>
  <si>
    <t>计划投资10元，扶持庄浪县川林种植家庭农场，庄浪县润耕种植家庭农场，每个农场奖补5万元，用于发展马铃薯、玉米、中药材等特色产业,同时，吸纳农户在家庭农场务工，辐射带动群众发展壮大种养业。奖补资金按照政府采购的程序，统一采购家庭农场所需生产设备，所形成的固定资产纳入项目资产管理，权属归家庭农场所有。</t>
  </si>
  <si>
    <t>农经中心
韩店镇</t>
  </si>
  <si>
    <t>张晓明
苏立君</t>
  </si>
  <si>
    <t>卧龙镇示范性家庭农场培育项目</t>
  </si>
  <si>
    <t xml:space="preserve">郝家村
山赵村
</t>
  </si>
  <si>
    <t>计划投资10万元，扶持庄浪县典康种植家庭农场、庄浪县余锦仓马铃薯家庭农场，每个农场奖补5万元，用于发展苹果、花椒等特色产业种植和肉猪养殖,同时，吸纳农户在家庭农场务工，辐射带动群众发展壮大种养业。奖补资金按照政府采购的程序，统一采购家庭农场所需生产设备，所形成的固定资产纳入项目资产管理，权属归家庭农场所有。</t>
  </si>
  <si>
    <t>农经中心
卧龙镇</t>
  </si>
  <si>
    <t>张晓明
韩贤平</t>
  </si>
  <si>
    <t>阳川镇示范性家庭农场培育项目</t>
  </si>
  <si>
    <t>下堡村
孙王村</t>
  </si>
  <si>
    <t>计划投资10万元，扶持庄浪县建斌生态农业家庭农场、庄浪县润垠生态农业家庭农场，每个农场奖补5万元，用于发展苹果产业，同时，吸纳农户在家庭农场务工，辐射带动群众发展壮大种养业。奖补资金按照政府采购的程序，统一采购家庭农场所需生产设备，所形成的固定资产纳入项目资产管理，权属归家庭农场所有。</t>
  </si>
  <si>
    <t>农经中心
阳川镇</t>
  </si>
  <si>
    <t>张晓明
石仁俊</t>
  </si>
  <si>
    <t>大庄镇示范性家庭农场培育项目</t>
  </si>
  <si>
    <t>南湾村
张山村</t>
  </si>
  <si>
    <t>计划投资10万元，扶持庄浪县存玉果业家庭农场、庄浪县收保果业家庭农场，每个农场奖补5万元，用于发展苹果产业,同时，吸纳农户在家庭农场务工，辐射带动群众发展壮大种养业。奖补资金按照政府采购的程序，统一采购家庭农场所需生产设备，所形成的固定资产纳入项目资产管理，权属归家庭农场所有。</t>
  </si>
  <si>
    <t>农经中心
大庄镇</t>
  </si>
  <si>
    <t>张晓明
马库和</t>
  </si>
  <si>
    <t>通化镇示范性家庭农场培育项目</t>
  </si>
  <si>
    <t xml:space="preserve">陈堡村
新集村
</t>
  </si>
  <si>
    <t>计划投资10万元，扶持庄浪县陈堡金惠种植家庭农场、庄浪县博胜源养殖家庭农场，每个农场奖补5万元，用于发展饲料、马铃薯、中药材等特色产业,同时，吸纳农户在家庭农场务工，辐射带动群众发展壮大种养业。奖补资金按照政府采购的程序，统一采购家庭农场所需生产设备，所形成的固定资产纳入项目资产管理，权属归家庭农场所有。</t>
  </si>
  <si>
    <t>农经中心
通化镇</t>
  </si>
  <si>
    <t>张晓明
何玉柱</t>
  </si>
  <si>
    <t>岳堡镇示范性家庭农场培育项目</t>
  </si>
  <si>
    <t>蔡家村
大湾村</t>
  </si>
  <si>
    <t>计划投资10万元，扶持庄浪县张石头种植销售家庭农场、庄浪县红之果种植家庭农场，每个农场奖补5万元，用于发展苹果、马铃薯、中药材和中蜂养殖等特色产业,同时，吸纳农户在家庭农场务工，辐射带动群众发展壮大种养业。奖补资金按照政府采购的程序，统一采购家庭农场所需生产设备，所形成的固定资产纳入项目资产管理，权属归家庭农场所有。</t>
  </si>
  <si>
    <t>农经中心
岳堡镇</t>
  </si>
  <si>
    <t>张晓明
王彤彤</t>
  </si>
  <si>
    <t>杨河乡示范性家庭农场培育项目</t>
  </si>
  <si>
    <t>关湾村                       张沟村                     李润村</t>
  </si>
  <si>
    <t>计划投资10万元，扶持庄浪县融诚富民苹果种植家庭农场、庄浪县张守祥马铃薯种植家庭农场，每个农场奖补5万元，用于发展苹果、马铃薯、中药材等特色产业,同时，吸纳农户在家庭农场务工，辐射带动群众发展壮大种养业。奖补资金按照政府采购的程序，统一采购家庭农场所需生产设备，所形成的固定资产纳入项目资产管理，权属归家庭农场所有。</t>
  </si>
  <si>
    <t>农经中心
杨河乡</t>
  </si>
  <si>
    <t>张晓明
张智瀛</t>
  </si>
  <si>
    <t>赵墩乡示范性家庭农场培育项目</t>
  </si>
  <si>
    <t>赵墩村
牡丹村</t>
  </si>
  <si>
    <t>计划投资10万元，扶持庄浪县幸福桑田农业家庭农场、庄浪县旺牛种养殖家庭农场 ，每个农场奖补5万元，用于发展马铃薯、饲草、肉牛养殖等特色产业,同时，吸纳农户在家庭农场务工，辐射带动群众发展壮大种养业。奖补资金按照政府采购的程序，统一采购家庭农场所需生产设备，所形成的固定资产纳入项目资产管理，权属归家庭农场所有。</t>
  </si>
  <si>
    <t>农经中心
赵墩乡</t>
  </si>
  <si>
    <t>张晓明
李亚辉</t>
  </si>
  <si>
    <t>柳梁镇示范性家庭农场培育项目</t>
  </si>
  <si>
    <t>乱庄村</t>
  </si>
  <si>
    <t>计划投资10万元，扶持庄浪县春换家庭农场、庄浪县盛金元洋芋种植场，每个农场奖补5万元，用于发展马铃薯、饲草等特色产业,同时，吸纳农户在家庭农场务工，辐射带动群众发展壮大种养业。奖补资金按照政府采购的程序，统一采购家庭农场所需生产设备，所形成的固定资产纳入项目资产管理，权属归家庭农场所有。</t>
  </si>
  <si>
    <t>农经中心
柳梁镇</t>
  </si>
  <si>
    <t>张晓明
马平原</t>
  </si>
  <si>
    <t>良邑镇示范性家庭农场培育项目</t>
  </si>
  <si>
    <t xml:space="preserve">
杨李湾村
何川村</t>
  </si>
  <si>
    <t>计划投资10万元，扶持庄浪县杨李湾垂垂种植家庭农场、庄浪县何尚泽养殖场，每个农场奖补资金5万元，用于发展苹果、马铃薯、饲草和畜牧养殖等特色产业,同时，吸纳农户在家庭农场务工，辐射带动群众发展壮大种养业。奖补资金按照政府采购的程序，统一采购家庭农场所需生产设备，所形成的固定资产纳入项目资产管理，权属归家庭农场所有。</t>
  </si>
  <si>
    <t>一是进一步发展壮大农业产业，提升家庭农场经营管理水平，发挥其示范带动作用。二是通订单生产、过土地流转、技术指导、示范带动等方式带动农户发展特色产业和增加收入。三是通过吸纳群众就地就近务工，增加农户工资性收入。</t>
  </si>
  <si>
    <t>农经中心
良邑镇</t>
  </si>
  <si>
    <t>张晓明
石晓东</t>
  </si>
  <si>
    <t>永宁镇示范性家庭农场培育项目</t>
  </si>
  <si>
    <t>河湾村
漫湾村
谈街村</t>
  </si>
  <si>
    <t>计划投资15万元，扶持庄浪县广盛养殖家庭农场、庄浪县小瑞种植家庭农场，庄浪县让勤养殖家庭农场，每个农场奖补5万元，用于发展肉牛养殖、饲草、中药材种植等特色产业,同时吸纳农户在家庭农场务工，辐射带动群众发展壮大种养业。奖补资金按照政府采购的程序，统一采购家庭农场所需生产设备，所形成的固定资产纳入扶贫资产管理。</t>
  </si>
  <si>
    <t>通过项目实施，提升家庭农场经营管理水平，发挥示范带动作用和带贫能力，进一步发展壮大农业产业。通过订单生产、土地流转、吸纳就业等方式，带动农户10户以上，户均增收1500元以上。</t>
  </si>
  <si>
    <t>农经中心
永宁镇</t>
  </si>
  <si>
    <t>张晓明
张 荣</t>
  </si>
  <si>
    <t>郑河乡示范性家庭农场培育项目</t>
  </si>
  <si>
    <t>上寨村
下寨村
具峡村</t>
  </si>
  <si>
    <t>计划投资15万元，扶持庄浪县盛寨种植家庭农场、庄浪县雅庭种植家庭农场、庄浪县喜收养殖家庭农场，每个农场奖补5万元，用于发展马铃薯、中药材等特色产业,同时，吸纳农户在家庭农场务工，辐射带动群众发展壮大种养业。奖补资金按照政府采购的程序，统一采购家庭农场所需生产设备，所形成的固定资产纳入项目资产管理，权属归家庭农场所有。</t>
  </si>
  <si>
    <t>农经中心
郑河乡</t>
  </si>
  <si>
    <t>张晓明
李 伟</t>
  </si>
  <si>
    <t>盘安镇示范性家庭农场培育项目</t>
  </si>
  <si>
    <t>杨宋村
樊庙村</t>
  </si>
  <si>
    <t>计划投资10万元，扶持庄浪县晓飞种植家庭农场、庄浪县樊庙忠平种植家庭农场，每个农场奖补5万元，用于发展苹果、马铃薯、饲草、中药材和畜牧养殖等特色产业,同时，吸纳农户在家庭农场务工，辐射带动群众发展壮大种养业。奖补资金按照政府采购的程序，统一采购家庭农场所需生产设备，所形成的固定资产纳入项目资产管理，权属归家庭农场所有。</t>
  </si>
  <si>
    <t>农经中心
盘安镇</t>
  </si>
  <si>
    <t>张晓明
文红伟</t>
  </si>
  <si>
    <t>南坪镇示范性家庭农场培育项目</t>
  </si>
  <si>
    <t>史坪村
高庄村</t>
  </si>
  <si>
    <t>计划投资10万元，扶持南坪乡史坪村永胜家庭农场、南坪乡唐家高庄村兴盛家庭农场，每个农场奖补5万元，用于发展肉牛养殖和苹果种植等特色产业,同时，吸纳农户在家庭农场务工，辐射带动群众发展壮大种养业。奖补资金按照政府采购的程序，统一采购家庭农场所需生产设备，所形成的固定资产纳入项目资产管理，权属归家庭农场所有。</t>
  </si>
  <si>
    <t>张晓明
张  焘</t>
  </si>
  <si>
    <t>6.农产品加工、储藏</t>
  </si>
  <si>
    <t>农产品产地冷藏保鲜设施建设项目</t>
  </si>
  <si>
    <t>水洛镇
万泉镇</t>
  </si>
  <si>
    <t>在水洛、万泉2个乡镇，按照“自主建设、定额补助、先建后补”的程序，按照每5立方米容积折合1吨储藏能力，新建1000吨保鲜库补助资金100万元，每增加100吨储藏能力增加补助资金10万元，新增库容1万立方米，新增储藏能力共0.2万吨。</t>
  </si>
  <si>
    <t>解决农产品出村进城“最初一公里”问题，带动20户以上果农大力发展果蔬种植和果蔬保鲜贮藏能力，有效增加鲜活农产品产地冷藏保鲜能力，推动鲜活农产品销售能力和商品化处理能力，提升产品附加值。</t>
  </si>
  <si>
    <t>通过项目实施，按照盈利分红模式建立合作关系，并支持经营主体与农户通过订单生产、产品代销、保护价收购、农户务工等多种方式，拓宽农民增产增收渠道。</t>
  </si>
  <si>
    <t>第二批中央衔接补助资金200万元。</t>
  </si>
  <si>
    <t>水洛镇农产品产地冷藏保鲜设施建设项目</t>
  </si>
  <si>
    <t>新光村</t>
  </si>
  <si>
    <t>在水洛镇新光村，按照“自主建设、定额补助、先建后补”的程序，按照每5立方米容积折合1吨储藏能力，新建1000吨保鲜库补助资金100万元，每增加100吨储藏能力增加补助资金10万元，新增库容0.5万立方米，新增储藏能力共0.1万吨。</t>
  </si>
  <si>
    <t>解决农产品出村进城“最初一公里”问题，带动10户以上果农大力发展果蔬种植和果蔬保鲜贮藏能力，有效增加鲜活农产品产地冷藏保鲜能力，推动鲜活农产品销售能力和商品化处理能力，提升产品附加值。</t>
  </si>
  <si>
    <t>通过项目实施，按照盈利分红模式建立合作关系，并支持经营主体与农户通过订单生产、产品代销、保护价收购、农户务工等多种方式，拓宽农民增产增收。</t>
  </si>
  <si>
    <t>万泉镇农产品产地冷藏保鲜设施建设项目</t>
  </si>
  <si>
    <t>邵坪村</t>
  </si>
  <si>
    <t>在万泉镇邵坪村，按照“自主建设、定额补助、先建后补”的程序，按照每5立方米容积折合1吨储藏能力，新建1000吨保鲜库补助资金100万元，每增加100吨储藏能力增加补助资金10万元，新增库容0.5万立方米，新增储藏能力共0.1万吨。</t>
  </si>
  <si>
    <t>马铃薯产业集群—庄浪县马铃薯智能化贮藏与分拣项目</t>
  </si>
  <si>
    <t>水洛镇</t>
  </si>
  <si>
    <t>按照“先建后补、以奖代补”的方式，在庄浪县陇源薯业有限责任公司建成库容2000吨种薯贮藏库1座，全面提升我县种薯贮藏能力。</t>
  </si>
  <si>
    <t>通过项目实施，年可贮藏脱毒种薯5000吨以上，种薯损耗降低到5%以下，年可实现增收150万元。</t>
  </si>
  <si>
    <t>一是在马铃薯智能化贮藏提供就业岗位，带动农户通过务工增加收入；二是通过开展种薯贮藏技术指导服务，减少种薯损失，增加农户收入。</t>
  </si>
  <si>
    <t>县级衔接补助资金420万元。</t>
  </si>
  <si>
    <t>马铃薯产业集群—庄浪县马铃薯纤维提取生产线建设项目</t>
  </si>
  <si>
    <t>朱店镇</t>
  </si>
  <si>
    <t>按照“先建后补、以奖代补”的方式，在庄浪县宏达淀粉加工有限公司建成马铃薯纤维提取生产线1条，延长马铃薯产业链条，提升产业附加值，推动马铃薯产业高质量发展。</t>
  </si>
  <si>
    <t>通过项目实施，可提取纤维4000吨，年可实现增收600万元，延长马铃薯产业链条，提升产业附加值，推动马铃薯产业高质量发展。</t>
  </si>
  <si>
    <t>一是提供就业岗位，带动农户通过务工增加收入；二是开展订单生产，带动农户通过种植马铃薯增产增收。</t>
  </si>
  <si>
    <t>县级衔接补助资金480万元。</t>
  </si>
  <si>
    <t>7.林果产业</t>
  </si>
  <si>
    <t>苹果优势特色产业集群建设项目</t>
  </si>
  <si>
    <t>万泉镇
朱店镇
阳川镇
水洛镇</t>
  </si>
  <si>
    <t>一是按照有机苹果生产技术标准，采取“以奖代补、先建后补”的方式，依托庄浪县商道农业发展有限公司，对万泉镇河谷川地的1000亩现代苹果矮砧密植示范园，按照2000元/亩的补助标准，补助资金200万元，通过增施有机肥、地布覆盖、果园生草、轻简化修剪、机械应用、病虫害物理生物防控等措施，示范带动全县苹果产业高质量发展；二是通过“以奖代补、先建后补”的方式，投入资金500万元，依托万泉镇高广川果品农民专业合作社、万泉镇马益仓种植农民专业合作社、庄浪县农丰果业专业合作社、朱店镇北面山果品农民专业合作社、庄浪县朱店镇东明果品农民专业合作社，通过重茬建园、引进新优品种、树形改良、推广人工辅助授粉、施肥等技术措施，改造提升老果园2.5万亩；三是通过“以奖代补、先建后补”的方式，补助资金300万元，依托庄浪雪原农产品供应链有限公司，建设5000平方米苹果智能化分选车间，购买苹果智能光电分选线1套，叉车5台，并配套其他基础设施；四是通过“以奖代补、先建后补”的方式，补助资金350万元，在甘肃贡禾食品有限责任公司更新改造膨化车间、加工车间，购置膨化设备1套、全自动苹果取皮机4台。</t>
  </si>
  <si>
    <t>项目建成后，可示范带动周边乡镇果园管理绿色化、生态化、有机化。提高果园管理标准化水平，延伸产业链条，增加果品附加值和优质苹果生产率，解决果品销售渠道单一、售价不高等问题。</t>
  </si>
  <si>
    <t>通过资金补助的方式，建立“企业+合作社+农户”的利益联结机制，借助企业、合作社机械化、规模化、市场化的发展优势，常年吸纳务工人员600余人，示范带动周边果园管理水平再上新台阶，果园效益最大化。</t>
  </si>
  <si>
    <t>自然资源局</t>
  </si>
  <si>
    <t>蒲文军</t>
  </si>
  <si>
    <t>果业站
相关乡镇</t>
  </si>
  <si>
    <t>刘 军
相关
乡镇长</t>
  </si>
  <si>
    <t>第二批中央衔接补助资金1137万元，县级衔接补助资金213万元。</t>
  </si>
  <si>
    <t>果园防灾减灾项目</t>
  </si>
  <si>
    <t>水洛镇、南湖镇
朱店镇、万泉镇
卧龙镇、阳川镇
大庄镇、良邑镇
柳梁镇、南坪镇
盘安镇、岳堡镇
杨河乡、赵墩乡
14个乡镇</t>
  </si>
  <si>
    <t>计划在全县易发生冻害的挂果园区域，按照30元/个的资金补贴标准，利用果园地头、地埂等空闲区域挖建果园防冻坑2万个，以提升挂果园防灾减灾能力，降低低温冻害对果品造成的损失。</t>
  </si>
  <si>
    <t>通过该项目的实施，能够解决果园因低温冻害带来的果品座果率不高，商品率低等问题，大大提高果品质量和效益，确保果农苹果稳产增收。</t>
  </si>
  <si>
    <t>通过资金补贴的方式，减少果园管理投入成本，提高果农务果积极性，科学有效应对低温冻害天气，切实提升了果园防灾减灾的能力。</t>
  </si>
  <si>
    <t>第二批中央衔接补助资金（易地搬迁贴息资金）60万元。</t>
  </si>
  <si>
    <t>秋冬季果园标准化管理项目</t>
  </si>
  <si>
    <t>水洛镇、南湖镇朱店镇、万泉镇卧龙镇、阳川镇大庄镇、良邑镇柳梁镇、南坪镇盘安镇、岳堡镇杨河乡、赵墩乡14个乡镇</t>
  </si>
  <si>
    <t>计划对全县14个重点果园乡镇的合作社、家庭农场、种植大户、脱贫户、监测对象经营的果园，通过树干刷涂白剂、树体喷洒石硫合剂等措施，保障果树安全越冬，降低病虫基数，防止树干冻裂抽于、动物啃皮、来年病虫害严重等现象发生，可显著提高花芽质量，提高果品商品率。</t>
  </si>
  <si>
    <t>通过该项目的实施，保障果树安全越冬，降低病虫基数，可防止树干冻裂抽于、动物啃皮、来年病虫害严重等现象发生，可显著提高花芽质量，提高果品商品率5%以上。</t>
  </si>
  <si>
    <t>通过物资补助的方式，降低果园管理投入成本，保障果树安全越冬，降低病虫基数，可防止树干冻裂抽于、动物啃皮、来年病虫害严重等现象发生，提高了果农的收入。</t>
  </si>
  <si>
    <t>第二批中央衔接补助资金（“三西”农业建设资金）90万元，第二批中央衔接补助资金（易地搬迁贴息资金）260万元。</t>
  </si>
  <si>
    <t>反光膜回收利用项目</t>
  </si>
  <si>
    <t>针对全县果园每年产生的约40万公斤废旧反光膜，对拾捡交售主体按照1元/公斤的补助标准进行资金补贴，有效解决废旧反光膜回收利用率，确保生态环境安全。</t>
  </si>
  <si>
    <t>通过该项目的实施，对果园每年产生的约40万公斤废旧反光膜回收、分解变废为宝，提高了农户的收入，生态环境得到了良好的改善。</t>
  </si>
  <si>
    <t>通过资金补贴的方式，对每年产生的废旧反光膜回收、分解变废为宝。同时建立“企业+合作社+农户”的联农带农机制，有效降低果园管理投入成本，巩固提升了全县农村人居环境治理成效。</t>
  </si>
  <si>
    <t>县级衔接补助资金30万元。</t>
  </si>
  <si>
    <t>8.社会化服务体系建设</t>
  </si>
  <si>
    <t>农业生产社会化服务项目</t>
  </si>
  <si>
    <t>水洛镇、南湖镇
朱店镇、韩店镇
卧龙镇、盘安镇
通化镇、永宁镇
良邑镇、岳堡镇
柳梁镇、南坪镇
杨河乡、赵墩乡
郑河乡
15个乡镇</t>
  </si>
  <si>
    <t>计划在全县15个乡镇由村集体股份经济合作社、农民专业合作社完成马铃薯、玉米服务面积1万亩，耕、种、防、收四个环节全程服务补助100元/亩（耕作单环节服务补助17元/亩，播种单环节服务补助60元/亩，防单环节服务补助6元/亩，收单环节服务补助17元/亩）。</t>
  </si>
  <si>
    <t>甘财农
〔2023〕53号</t>
  </si>
  <si>
    <t>通过项目实施，可集中连片的推进机械化、规模化、集约化的绿色高效现代农业生产方式，提高机械利用率，促进我县农村土地规模化经营进程。</t>
  </si>
  <si>
    <t>通过项目实施，大大将降低劳动强度、提高效率、节约用工，全程托管每个生产周期可减少田间作业工序2-4次，平均为农户节支100元/亩。</t>
  </si>
  <si>
    <t>各乡镇
农经中心</t>
  </si>
  <si>
    <t>各乡
镇长
张晓明</t>
  </si>
  <si>
    <t>2023年农业经营主体能力提升资金（社会化服务）100万元。</t>
  </si>
  <si>
    <t>水洛镇农业生产社会化服务项目</t>
  </si>
  <si>
    <t>陈洞村</t>
  </si>
  <si>
    <t>计划在陈洞村完成马铃薯服务面积200亩、玉米服务面积400亩。耕、种、防、收四个环节全程服务补助100元/亩（耕作单环节服务补助17元/亩，播种单环节服务补助60元/亩，防单环节服务补助6元/亩，收单环节服务补助17元/亩）。</t>
  </si>
  <si>
    <t>水洛镇
农经中心</t>
  </si>
  <si>
    <t>郑健龙
张晓明</t>
  </si>
  <si>
    <t>南湖镇农业生产社会化服务项目</t>
  </si>
  <si>
    <t>陈庄村
李庄村</t>
  </si>
  <si>
    <t>计划在陈庄村、李庄村完成马铃薯服务面积600亩。耕、种、防、收四个环节全程服务补助100元/亩（耕作单环节服务补助17元/亩，播种单环节服务补助60元/亩，防单环节服务补助6元/亩，收单环节服务补助17元/亩）。</t>
  </si>
  <si>
    <t>南湖镇
农经中心</t>
  </si>
  <si>
    <t>靳国壁
张晓明</t>
  </si>
  <si>
    <t>朱店镇农业生产社会化服务项目</t>
  </si>
  <si>
    <t>高庙村
新王村</t>
  </si>
  <si>
    <t>计划在高庙村、新王村完成玉米服务面积600亩，耕、种、防、收四个环节全程服务补助100元/亩（耕作单环节服务补助17元/亩，播种单环节服务补助60元/亩，防单环节服务补助6元/亩，收单环节服务补助17元/亩）。</t>
  </si>
  <si>
    <t>朱店镇                     农经中心</t>
  </si>
  <si>
    <t>郝红霞            张晓明</t>
  </si>
  <si>
    <t>韩店镇农业生产社会化服务项目</t>
  </si>
  <si>
    <t>上洼村
东门村
马寺村</t>
  </si>
  <si>
    <t>计划在上洼村、东门村、马寺村完成玉米服务面积800亩。耕、种、防、收四个环节全程服务补助100元/亩（耕作单环节服务补助17元/亩，播种单环节服务补助60元/亩，防单环节服务补助6元/亩，收单环节服务补助17元/亩）。</t>
  </si>
  <si>
    <t>韩店镇
农经中心</t>
  </si>
  <si>
    <t>苏立君
张晓明</t>
  </si>
  <si>
    <t>卧龙镇农业生产社会化服务项目</t>
  </si>
  <si>
    <t xml:space="preserve">
张山村
石山村</t>
  </si>
  <si>
    <t>计划在张山村、石山村完成玉米服务面积600亩。耕、种、防、收四个环节全程服务补助100元/亩（耕作单环节服务补助17元/亩，播种单环节服务补助60元/亩，防单环节服务补助6元/亩，收单环节服务补助17元/亩）。</t>
  </si>
  <si>
    <t>卧龙镇                     农经中心</t>
  </si>
  <si>
    <t>韩贤平
张晓明</t>
  </si>
  <si>
    <t>岳堡镇农业生产社会化服务项目</t>
  </si>
  <si>
    <t>崔家村</t>
  </si>
  <si>
    <t>计划在崔家村完成马铃薯服务面积600亩。耕、种、防、收四个环节全程服务补助100元/亩（耕作单环节服务补助17元/亩，播种单环节服务补助60元/亩，防单环节服务补助6元/亩，收单环节服务补助17元/亩）。</t>
  </si>
  <si>
    <t>岳堡镇
农经中心</t>
  </si>
  <si>
    <t>王彤彤
张晓明</t>
  </si>
  <si>
    <t>杨河乡农业生产社会化服务项目</t>
  </si>
  <si>
    <t>李庄村</t>
  </si>
  <si>
    <t>计划在李庄完成玉米服务面积600亩。耕、种、防、收四个环节全程服务补助100元/亩（耕作单环节服务补助17元/亩，播种单环节服务补助60元/亩，防单环节服务补助6元/亩，收单环节服务补助17元/亩）。</t>
  </si>
  <si>
    <t>杨河乡                     农经中心</t>
  </si>
  <si>
    <t>张智瀛 
张晓明</t>
  </si>
  <si>
    <t>赵墩乡农业生产社会化服务项目</t>
  </si>
  <si>
    <t>关道村
裴堡村</t>
  </si>
  <si>
    <t>计划在关道村、裴堡村完成玉米服务面积200亩，马铃服务面积薯400亩。耕、种、防、收四个环节全程服务补助100元/亩（耕作单环节服务补助17元/亩，播种单环节服务补助60元/亩，防单环节服务补助6元/亩，收单环节服务补助17元/亩）。</t>
  </si>
  <si>
    <t xml:space="preserve">薛拴成 </t>
  </si>
  <si>
    <t>赵墩乡
农经中心</t>
  </si>
  <si>
    <t>李亚辉
张晓明</t>
  </si>
  <si>
    <t>柳梁镇农业生产社会化服务项目</t>
  </si>
  <si>
    <t>柳梁村</t>
  </si>
  <si>
    <t>计划在柳梁村完成马铃薯服务面积600亩（耕作单环节服务补助17元/亩，播种单环节服务补助60元/亩，防单环节服务补助6元/亩，收单环节服务补助17元/亩）。</t>
  </si>
  <si>
    <t>柳梁镇                     农经中心</t>
  </si>
  <si>
    <t>马平原                 张晓明</t>
  </si>
  <si>
    <t>良邑镇农业生产社会化服务项目</t>
  </si>
  <si>
    <t>郭魏村
李咀村</t>
  </si>
  <si>
    <t>计划在郭魏村、李咀村合作社完成玉米服务面积500亩、马铃薯服务面积500亩，耕、种、防、收四个环节全程服务补助100元/亩（耕作单环节服务补助17元/亩，播种单环节服务补助60元/亩，防单环节服务补助6元/亩，收单环节服务补助17元/亩）。</t>
  </si>
  <si>
    <t>良邑镇                     农经中心</t>
  </si>
  <si>
    <t>石晓东                张晓明</t>
  </si>
  <si>
    <t>通化镇农业生产社会化服务项目</t>
  </si>
  <si>
    <t>新后庄村</t>
  </si>
  <si>
    <t>计划新后庄村完成马铃薯服务面积400亩、玉米服务面积400亩。耕、种、防、收四个环节全程服务补助100元/亩（耕作单环节服务补助17元/亩，播种单环节服务补助60元/亩，防单环节服务补助6元/亩，收单环节服务补助17元/亩）。</t>
  </si>
  <si>
    <t>通化镇                     农经中心</t>
  </si>
  <si>
    <t>何玉柱                张晓明</t>
  </si>
  <si>
    <t>永宁镇农业生产社会化服务项目</t>
  </si>
  <si>
    <t>鱼咀村、漫湾村
刘门村、秦洼村</t>
  </si>
  <si>
    <t>计划在鱼咀村、漫湾村、刘门村、秦洼村完成马铃薯服务面积300亩、玉米服务面积500亩。耕、种、防、收四个环节全程服务补助100元/亩（耕作单环节服务补助17元/亩，播种单环节服务补助60元/亩，防单环节服务补助6元/亩，收单环节服务补助17元/亩）。</t>
  </si>
  <si>
    <t>永宁镇                    农经中心</t>
  </si>
  <si>
    <t>张  荣                 张晓明</t>
  </si>
  <si>
    <t>郑河乡农业生产社会化服务项目</t>
  </si>
  <si>
    <t>下寨村</t>
  </si>
  <si>
    <t>计划在下寨村完成马铃薯服务面积600亩。耕、种、防、收四个环节全程服务补助100元/亩（耕作单环节服务补助17元/亩，播种单环节服务补助60元/亩，防单环节服务补助6元/亩，收单环节服务补助17元/亩）。</t>
  </si>
  <si>
    <t>郑河乡                    农经中心</t>
  </si>
  <si>
    <t>李  伟                 张晓明</t>
  </si>
  <si>
    <t>盘安镇农业生产社会化服务项目</t>
  </si>
  <si>
    <t>王宫村</t>
  </si>
  <si>
    <t>计划在王宫村完成马铃薯服务面积300亩、玉米服务面积300亩，耕、种、防、收四个环节全程服务补助100元/亩（耕作单环节服务补助17元/亩，播种单环节服务补助60元/亩，防单环节服务补助6元/亩，收单环节服务补助17元/亩）。</t>
  </si>
  <si>
    <t>盘安镇                      农经中心</t>
  </si>
  <si>
    <t>文红伟                        张晓明</t>
  </si>
  <si>
    <t>南坪镇农业生产社会化服务项目</t>
  </si>
  <si>
    <t>史坪村</t>
  </si>
  <si>
    <t>计划史坪村完成玉米服务面积600亩。耕、种、防、收四个环节全程服务补助100元/亩（耕作单环节服务补助17元/亩，播种单环节服务补助60元/亩，防单环节服务补助6元/亩，收单环节服务补助17元/亩）。</t>
  </si>
  <si>
    <t>南坪镇                    农经中心</t>
  </si>
  <si>
    <t>张  焘                      张晓明</t>
  </si>
  <si>
    <t>9.农村综合改革（1）-产业发展&lt;含村集体经济等&gt;</t>
  </si>
  <si>
    <t>村集体股份经济合作社发展项目（一）</t>
  </si>
  <si>
    <t>水洛镇、南湖镇万泉镇、韩店镇卧龙镇、通化镇永宁镇、柳梁镇杨河乡、赵墩乡盘安镇、郑河乡
12个乡镇</t>
  </si>
  <si>
    <t>计划扶持全县16个班子强、产业基础好的村集体股份经济合作社创办经营实体或小微企业，为每个村集体股份经济合作社投入资金70万元，进一步壮大村集体经济，增加农民收入，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</si>
  <si>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项目建成后，由集体股份经济合作社自主经营，每个村年增加村集体收入5万元以上。年底农村集体经济组织根据当年经营收益情况，制订年度收益分配方案，为成员进行分红，并通过吸纳农户务工，增加农户工资性收入。</t>
  </si>
  <si>
    <t>一是集体经济组织根据当年经营收益情况，制订年度收益分配方案，明确分配项目和分配比例，为成员进行分红。二是通过吸纳农户务工，增加农户工资性收入。</t>
  </si>
  <si>
    <t>各相关乡镇                         农经中心</t>
  </si>
  <si>
    <t>各相关
乡镇长                张晓明</t>
  </si>
  <si>
    <t>第二批中央衔接补助资金（发展新型农村集体经济资金）1120万元</t>
  </si>
  <si>
    <t>水洛镇村集体股份经济合作社发展项目</t>
  </si>
  <si>
    <t>计划投资70万元，扶持二李村股份经济合作社建成千头标准化育肥猪小区1处。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</si>
  <si>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南湖镇村集体股份经济合作社发展项目</t>
  </si>
  <si>
    <t>计划投资140万元，扶持庙岔村股份经济合作社、曹湾村股份经济合作社，为每个村集体股份经济合作社投入资金70万元，在高房村建成蔬菜分拣中心1322平方米，并配套完成地磅基础、电气等附属设施。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</si>
  <si>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薛栓成</t>
  </si>
  <si>
    <t>万泉镇村集体股份经济合作社发展项目</t>
  </si>
  <si>
    <t>万川村
崔坪村</t>
  </si>
  <si>
    <t>一是计划投资70万元，扶持万川村股份经济合作社建成建成日光温室2座。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二是计划投资70万元，扶持崔坪村股份经济合作社建成建成果品分拣中心1处，修建分拣棚2座740平方米，农资超市1座200平方米，并配套货架等附属设施设备。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</si>
  <si>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万泉镇
农经中心</t>
  </si>
  <si>
    <t>郭  翔
张晓明</t>
  </si>
  <si>
    <t>韩店镇村集体股份经济合作社发展项目</t>
  </si>
  <si>
    <t>石桥村</t>
  </si>
  <si>
    <t>计划投资70万元，扶持刘咀村股份经济合作社在石桥村创办电商运营中心1处，新建农特产品电商中心和手工艺品电商中心各1间。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</si>
  <si>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卧龙镇村集体股份经济合作社发展项目</t>
  </si>
  <si>
    <t>苏山村</t>
  </si>
  <si>
    <t>计划投资70万元，扶持苏山村股份经济合作社修建玻璃温室1间970平方米。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</si>
  <si>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卧龙镇
农经中心</t>
  </si>
  <si>
    <t>柳梁镇村集体股份经济合作社发展项目</t>
  </si>
  <si>
    <t>孟山村</t>
  </si>
  <si>
    <t>计划投资70万元，扶持孟山村集体股份经济合作社新建养牛厂1处。修建双列式牛棚4座，生活区1处、青贮池1座，料房1座、草棚1座，污粪池1座，消毒更衣室1间，并配套完成三通一平等基础设施建设。，并配套完成三通一平等基础设施建设。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</si>
  <si>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柳梁镇
农经中心</t>
  </si>
  <si>
    <t>马平原
张晓明</t>
  </si>
  <si>
    <t>永宁镇村集体股份经济合作社发展项目</t>
  </si>
  <si>
    <t>葛峡村</t>
  </si>
  <si>
    <t>计划投资70万元，扶持葛峡村股份经济合作社建成艾草产品深加工车间1处，修建晾晒车间1间，初加工车间1间，标准化精加工车间1间，并采购采收机、艾绒揉绒机、搓条机、缝包机、熔封机、包装塑封机等设备。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</si>
  <si>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永宁镇
农经中心</t>
  </si>
  <si>
    <t>张 荣
张晓明</t>
  </si>
  <si>
    <t>通化镇村集体股份经济合作社发展项目</t>
  </si>
  <si>
    <t>高崖韩村</t>
  </si>
  <si>
    <t>计划投资140万元，扶持高崖韩村股份经济合作社、韩湾村股份经济合作社，为每个村集体股份经济合作社投入70万元，在高崖韩村建成饲草加工厂1处，修建贮藏车间1座320平方米，车棚1座80平方米，硬化院坪1800平方米，采购大型饲草揉丝打包机1台、大型饲草收获机1台、自卸汽车2辆、904拖拉机1台，旋耕机1台，覆膜机1台。所形成的固定资产纳入项目资产管理，权属归高崖韩村、韩村湾村股份经济合作社所有，年底农村集体经济组织根据当年经营收益情况，制订年度收益分配方案，明确分配项目和分配比例，经成员（代表）大会审议通过，报乡镇人民政府备案后实施。</t>
  </si>
  <si>
    <t>通化镇
农经中心</t>
  </si>
  <si>
    <t>何玉柱
张晓明</t>
  </si>
  <si>
    <t>赵墩乡村集体股份经济合作社发展项目</t>
  </si>
  <si>
    <t>关道村</t>
  </si>
  <si>
    <t>计划投资70万元，扶持牡丹村股份经济合作社在赵墩乡2000头红牛养殖小区建成饲草加工车间1座1400平方米，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</si>
  <si>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杨河乡村集体股份经济合作社发展项目</t>
  </si>
  <si>
    <t>大庄村</t>
  </si>
  <si>
    <t>计划投资70万元，扶持杨河村集体股份经济合作社在大庄村建成饲草加工厂地1处，修建厂房1座300平方米，采购大型饲草青贮收割机2台、大型拖拉机2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</si>
  <si>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杨河乡
农经中心</t>
  </si>
  <si>
    <t>张智瀛
张晓明</t>
  </si>
  <si>
    <t>盘安镇村集体股份经济合作社发展项目</t>
  </si>
  <si>
    <t>计划投资140万元，扶持焦湾村股份经济合作社、雷家村股份经济合作社，为每个村集体股份经济合作社投入资金70万元，在王宫村建成粗粮加工车间和农资超市各1处，修建粗粮加工车间1间120平方米，晾晒厂棚500平方米，农资超市260平方米，采购石磨面粉机1台、组合清粮机1台、玉米制糁机1台、磨粉机1台，叉车1台，箱式货车1辆，100吨地磅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</si>
  <si>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盘安镇
农经中心</t>
  </si>
  <si>
    <t>文红伟
张晓明</t>
  </si>
  <si>
    <t>郑河乡村集体股份经济合作社发展项目</t>
  </si>
  <si>
    <t>2023.5-2023.12</t>
  </si>
  <si>
    <t>上寨村</t>
  </si>
  <si>
    <t>计划投资70元扶持条牛沟村股份经济合作社在上寨村建成农家乐1处，并配套完成其他附属设施。所形成的固定资产纳入项目资产管理，权属归村集体股份经济合作社所有，年底农村集体经济组织根据当年经营收益情况，制订年度收益分配方案，明确分配项目和分配比例，经成员（代表）大会审议通过，报镇人民政府备案后实施。</t>
  </si>
  <si>
    <t>郑河乡
农经中心</t>
  </si>
  <si>
    <t>李 伟
张晓明</t>
  </si>
  <si>
    <t>村集体股份经济合作社发展项目（二）</t>
  </si>
  <si>
    <t>水洛镇、南湖镇卧龙镇、大庄镇盘安镇、通化镇良邑镇、柳梁镇岳堡镇
9个乡镇</t>
  </si>
  <si>
    <t>计划扶持水洛镇、南湖镇、卧龙镇、大庄镇、盘安镇、通化镇、良邑镇、柳梁镇、岳堡镇9个乡镇10个村集体股份经济合作社组建中药材种植服务队，为每个村集体股份经济合作社采购中药材种植收获机，采购1804拖拉机2台，1004型拖拉机头14台，1.2m采收机13台，1.6m采收机2台，2m深松机6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</si>
  <si>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项目建成后，由集体股份经济合作社自营或租赁给其它经营主体经营，每个村年增加村集体收入5万元以上。年底农村集体经济组织根据当年经营收益情况，制订年度收益分配方案，为成员进行分红，并通过吸纳农户务工，增加农户工资性收入。</t>
  </si>
  <si>
    <t>农经中心
各相关乡镇</t>
  </si>
  <si>
    <t>张晓明
各相关
乡镇长</t>
  </si>
  <si>
    <t>第二批中央衔接补助资金（易地搬迁贴息资金）338万元，县级衔接补助资金0.022万元。</t>
  </si>
  <si>
    <t>计划投资18.78万元，扶持二李村集体股份经济合作社组建中药材种植服务队，采购1004拖拉机1台、1.2米采收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</si>
  <si>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石阳村</t>
  </si>
  <si>
    <t>计划投资18.78万元，扶持石阳村集体股份经济合作社组建中药材种植服务队，采购1004拖拉机1台、1.2米采收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</si>
  <si>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郝家村</t>
  </si>
  <si>
    <t>计划投资57.96万元，扶持郝家村集体股份经济合作社组建中药材种植服务队，采购1004拖拉机3台、1.2米采收机3台、2米深松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</si>
  <si>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大庄镇村集体股份经济合作社发展项目</t>
  </si>
  <si>
    <t>计划投资18.78万元，扶持大庄村集体股份经济合作社组建中药材种植服务队，采购1004拖拉机1台、1.2米采收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</si>
  <si>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计划投资39.18万元，扶持乱庄村集体股份经济合作社组建中药材种植服务队，采购1004拖拉机2台、1.2米采收机2台、2米深松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</si>
  <si>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新集村</t>
  </si>
  <si>
    <t>计划投资69.982万元，扶持新集村股份经济合作社组建中药材种植服务队，采购1804拖拉机2台、1.6米采收机2台、2米深松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</si>
  <si>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良邑镇村集体股份经济合作社发展项目</t>
  </si>
  <si>
    <t>李咀村
良邑村</t>
  </si>
  <si>
    <t>一是计划投资18.78万元，扶持李咀村股份经济合作社组建中药材种植服务队，采购1004拖拉机1台、1.2米采收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
二是计划投资20.4万元，扶持良邑村股份经济合作社组建中药材种植服务队，采购1004拖拉机1台、1.2米采收机1台、2米深松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</si>
  <si>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岳堡镇村集体股份经济合作社发展项目</t>
  </si>
  <si>
    <t>岔口村</t>
  </si>
  <si>
    <t>计划投资36.2万元，扶持岔口村股份经济合作社组建中药材种植服务队，采购1004拖拉机2台、1.2米采收机1台、2米深松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</si>
  <si>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樊庙村</t>
  </si>
  <si>
    <t>计划投资39.18万元，扶持樊庙村集体股份经济合作社组建中药材种植服务队，采购1004拖拉机2台、1.2米采收机2台、2米深松机1台，所形成的固定资产纳入项目资产管理，权属归村集体股份经济合作社所有，年底农村集体经济组织根据当年经营收益情况，制订年度收益分配方案，明确分配项目和分配比例，经成员（代表）大会审议通过，报乡镇人民政府备案后实施。</t>
  </si>
  <si>
    <t>10.其他</t>
  </si>
  <si>
    <t>地膜科学使用回收试点项目</t>
  </si>
  <si>
    <t>18个乡镇</t>
  </si>
  <si>
    <t>一是按照每亩补贴地膜2公斤的标准，在全县18个乡镇推广应用加厚高强度地膜55万亩；二是通过地膜补贴，依托建成的农膜专业化回收网点，开展以旧换新工作，使全县农用残膜回收利用率达84%以上。三是按照每亩补贴全生物降解膜2.5公斤的标准，在通化、良邑、南坪、南湖、岳堡、杨河等乡镇推广应用生物降解膜5万亩。</t>
  </si>
  <si>
    <t>甘财农
〔2023〕
58号</t>
  </si>
  <si>
    <t>通过项目实施，在保障全县旱作农业面积、粮食稳产增产的同时，加快构建废旧地膜污染治理长效机制，减少环境污染，使全县农用残膜回收利用率达84%以上，改善人居环境。</t>
  </si>
  <si>
    <t>一是带动农户通过发展旱作农业，提高粮食产量，增加农户收入；二是通过推广加厚地膜，减少投入，增加农民收入；三是通过带动农户在旱作农业基地务工增加收入；四是通过鼓励农户以旧换新，增加收入。</t>
  </si>
  <si>
    <t>农业生态资源保护资金（地膜回收利用试点）2010万元。</t>
  </si>
  <si>
    <t>(二)养殖业</t>
  </si>
  <si>
    <t>1.到户产业项目</t>
  </si>
  <si>
    <t>脱贫户和监测对象平凉红牛养殖补贴项目</t>
  </si>
  <si>
    <t>大庄镇、韩店镇
良邑镇、柳梁镇
南湖镇、南坪镇
盘安镇、水洛镇
通化镇、万泉镇
卧龙镇、阳川镇
杨河乡、永宁镇
岳堡镇、赵墩乡
郑河乡、朱店镇</t>
  </si>
  <si>
    <t>计划对全县脱贫户和监测对象饲养的当年产犊平凉红牛基础母牛，每头补贴500元；对年内生产的平凉红牛牛犊，每头补助1500元，进一步扩大全县平凉红牛数量。</t>
  </si>
  <si>
    <t>通过项目实施，采取见犊补母的方式，预计年内新增平凉红牛牛犊1000头，产值1500万元，促进脱贫群众扩大养殖规模，提升养牛积极性，降低饲养成本，增加养牛收入，群众饲养1头牛，户均年可增收2000元以上。</t>
  </si>
  <si>
    <t>通过项目实施，加大基础母牛保护力度，带动农户扩大养殖规模，促进肉牛扩繁提质增效。</t>
  </si>
  <si>
    <t>畜牧中心
各乡镇</t>
  </si>
  <si>
    <t>董建国
各乡镇长</t>
  </si>
  <si>
    <t>第二批中央衔接补助资金（“三西”农业建设资金）200万元。</t>
  </si>
  <si>
    <t>大庄镇脱贫户和监测对象平凉红牛养殖补贴项目</t>
  </si>
  <si>
    <t>杨局村、梁山村
老山沟、丁山村
杜家村、张山村
上李村、大庄村
下王村、刘庙村
王山村、南湾村
小湾村、刘沟村
连王村、青龙沟</t>
  </si>
  <si>
    <t>计划对全镇脱贫户和监测对象饲养的平凉红牛基础母牛，每头补贴500元；对年内生产的平凉红牛牛犊，每头补助1500元，进一步扩大平凉红牛数量。</t>
  </si>
  <si>
    <t>通过项目实施，采取见犊补母的方式，预计年内新增平凉红牛牛犊25头，产值37.5万元，促进脱贫群众扩大养殖规模，提升养牛积极性，降低饲养成本，增加养牛收入，群众饲养1头牛，户均年可增收2000元以上。</t>
  </si>
  <si>
    <t>畜牧中心
大庄镇</t>
  </si>
  <si>
    <t>董建国
马库和</t>
  </si>
  <si>
    <t>韩店镇脱贫户和监测对象平凉红牛养殖补贴项目</t>
  </si>
  <si>
    <t>岔沟村、刘河村
刘咀村、马寺村
聂坪村、潘河村
石桥村、试雨村
王崖村、武家村
西门村、下沟村
中庄村、上洼村
东门村</t>
  </si>
  <si>
    <t>通过项目实施，采取见犊补母的方式，预计年内新增平凉红牛牛犊100头，产值150万元，促进脱贫群众扩大养殖规模，提升养牛积极性，降低饲养成本，增加养牛收入，群众饲养1头牛，户均年可增收2000元以上。</t>
  </si>
  <si>
    <t>畜牧中心
韩店镇</t>
  </si>
  <si>
    <t>董建国
苏立君</t>
  </si>
  <si>
    <t>良邑镇脱贫户和监测对象平凉红牛养殖补贴项目</t>
  </si>
  <si>
    <t>良邑村、杨李湾
杨王村、陈峡村
苏苗塬、李咀村
陈山村、何川村</t>
  </si>
  <si>
    <t>通过项目实施，采取见犊补母的方式，预计年内新增平凉红牛牛犊60头，产值90万元，促进脱贫群众扩大养殖规模，提升养牛积极性，降低饲养成本，增加养牛收入，群众饲养1头牛，户均年可增收2000元以上。</t>
  </si>
  <si>
    <t>畜牧中心
良邑镇</t>
  </si>
  <si>
    <t>董建国
石晓东</t>
  </si>
  <si>
    <t>柳梁镇脱贫户和监测对象平凉红牛养殖补贴项目</t>
  </si>
  <si>
    <t>川边村、周蒲村
下岔村、大庄村
阳洼村、河湾村
张陈村、吊咀村
徐家村、柳渠村
陈山村、李堡村
李山村、柳梁村
乱庄村、孟山村
赵岔村、阳坡村</t>
  </si>
  <si>
    <t>畜牧中心
柳梁镇</t>
  </si>
  <si>
    <t>董建国
马平原</t>
  </si>
  <si>
    <t>南湖镇脱贫户和监测对象平凉红牛养殖补贴项目</t>
  </si>
  <si>
    <t>贾门村、寺门村
席河村、李湾村
北关村、南门村
陈庄村、高房村
石阳村、石峡村
曹湾村、汪家村
庙岔村、李庄村
双堡村、大庄村</t>
  </si>
  <si>
    <t>畜牧中心
南湖镇</t>
  </si>
  <si>
    <t>董建国
靳国璧</t>
  </si>
  <si>
    <t>南坪镇脱贫户和监测对象平凉红牛养殖补贴项目</t>
  </si>
  <si>
    <t>中靳村、大庄村
寺门村、阴洼村
苏坪村、沈坪村
大李村、高庄村
史坪村、史湾村</t>
  </si>
  <si>
    <t>通过项目实施，采取见犊补母的方式，预计年内新增平凉红牛牛犊20头，产值30万元，促进脱贫群众扩大养殖规模，提升养牛积极性，降低饲养成本，增加养牛收入，群众饲养1头牛，户均年可增收2000元以上。</t>
  </si>
  <si>
    <t>畜牧中心
南坪镇</t>
  </si>
  <si>
    <t>董建国
张  焘</t>
  </si>
  <si>
    <t>盘安镇脱贫户和监测对象平凉红牛养殖补贴项目</t>
  </si>
  <si>
    <t>马家村、岔李村
吴陈村、湾李村
王宫村、王上村
王下村、孙沟村
托神村、雷家村
刘陈村、樊庙村
颉崖村、牡丹村
焦湾村、杨宋村
申湾村、周家村</t>
  </si>
  <si>
    <t>通过项目实施，采取见犊补母的方式，预计年内新增平凉红牛牛犊50头，产值75万元，促进脱贫群众扩大养殖规模，提升养牛积极性，降低饲养成本，增加养牛收入，群众饲养1头牛，户均年可增收2000元以上。</t>
  </si>
  <si>
    <t>畜牧中心
盘安镇</t>
  </si>
  <si>
    <t>董建国
文红伟</t>
  </si>
  <si>
    <t>水洛镇脱贫户和监测对象平凉红牛养殖补贴项目</t>
  </si>
  <si>
    <t>李碾村、徐碾村
胡沟村、新光村
柳咀村、崖王村
柳咀村、陈洞村
文湾村、二李村
吊沟村、郭堡村</t>
  </si>
  <si>
    <t>通过项目实施，采取见犊补母的方式，预计年内新增平凉红牛牛犊30头，产值45万元，促进脱贫群众扩大养殖规模，提升养牛积极性，降低饲养成本，增加养牛收入，群众饲养1头牛，户均年可增收2000元以上。</t>
  </si>
  <si>
    <t>畜牧中心
水洛镇</t>
  </si>
  <si>
    <t>董建国
郑健龙</t>
  </si>
  <si>
    <t>通化镇脱贫户和监测对象平凉红牛养殖补贴项目</t>
  </si>
  <si>
    <t>中庄村、通边村
薛沟村、野赵村
刘善村、梁河村
新后庄、韩席村
陈堡村、梅堡村
石岔村、新庄村
新集村、韩湾村
高崖韩、阳坡何</t>
  </si>
  <si>
    <t>通过项目实施，采取见犊补母的方式，预计年内新增平凉红牛牛犊90头，产值135万元，促进脱贫群众扩大养殖规模，提升养牛积极性，降低饲养成本，增加养牛收入，群众饲养1头牛，户均年可增收2000元以上。</t>
  </si>
  <si>
    <t>畜牧中心
通化镇</t>
  </si>
  <si>
    <t>董建国
何玉柱</t>
  </si>
  <si>
    <t>万泉镇脱贫户和监测对象平凉红牛养殖补贴项目</t>
  </si>
  <si>
    <t>霍李村、西坪村
田坪村、刘家村
邵坪村、马川村
王岔村、徐城村</t>
  </si>
  <si>
    <t>通过项目实施，采取见犊补母的方式，预计年内新增平凉红牛牛犊15头，产值22.5万元，促进脱贫群众扩大养殖规模，提升养牛积极性，降低饲养成本，增加养牛收入，群众饲养1头牛，户均年可增收2000元以上。</t>
  </si>
  <si>
    <t>畜牧中心
万泉镇</t>
  </si>
  <si>
    <t>董建国
郭 翔</t>
  </si>
  <si>
    <t>卧龙镇脱贫户和监测对象平凉红牛养殖补贴项目</t>
  </si>
  <si>
    <t>魏山村、刘罗村
郝家村、魏湾村
庙湾村、山集村
山赵村、张余村
马湾村、棉沟村
大庄村、下杨村
双合村、仇梁村
后梁村、马沟村
仇沟村、何家村
阴李村、张山村</t>
  </si>
  <si>
    <t>畜牧中心
卧龙镇</t>
  </si>
  <si>
    <t>董建国
韩贤平</t>
  </si>
  <si>
    <t>阳川镇脱贫户和监测对象平凉红牛养殖补贴项目</t>
  </si>
  <si>
    <t>大湾村、李湾村
孙王村、新沟村
下堡村、刘湾村
苟岔村、李咀村
岳坪村、王塬村
红坡村、西湾村
东湾村、三益村</t>
  </si>
  <si>
    <t>畜牧中心
阳川镇</t>
  </si>
  <si>
    <t>董建国
石仁俊</t>
  </si>
  <si>
    <t>杨河乡脱贫户和监测对象平凉红牛养殖补贴项目</t>
  </si>
  <si>
    <t>李庄村、大庄村
元咀村、马阳洼
张沟村、杨河村
逯岔村、马寺村
沈岔村、李润村
寺岔村、王湾村
关湾村</t>
  </si>
  <si>
    <t>计划对全乡脱贫户和监测对象饲养的平凉红牛基础母牛，每头补贴500元；对年内生产的平凉红牛牛犊，每头补助1500元，进一步扩大平凉红牛数量。</t>
  </si>
  <si>
    <t>通过项目实施，采取见犊补母的方式，预计年内新增平凉红牛牛犊90头，产值135万元，促进脱贫群众扩大养殖规模，提升养牛积极性，降低饲养成本，增加养牛收入，群众饲养1头牛，户均年可增收2013元以上。</t>
  </si>
  <si>
    <t>畜牧中心
杨河乡</t>
  </si>
  <si>
    <t>董建国
张智瀛</t>
  </si>
  <si>
    <t>永宁镇脱贫户和监测对象平凉红牛养殖补贴项目</t>
  </si>
  <si>
    <t>谈街村、下湾村
鱼咀村、秦洼村
老庄村、苏山村</t>
  </si>
  <si>
    <t>畜牧中心
永宁镇</t>
  </si>
  <si>
    <t>董建国
张  荣</t>
  </si>
  <si>
    <t>岳堡镇脱贫户和监测对象平凉红牛养殖补贴项目</t>
  </si>
  <si>
    <t>下闫村、蔡家村
蒋寺村、大湾村
崔家村、岔口村
岳堡村、南岔村
岔局村、王岔村
吴家村、埂塄村</t>
  </si>
  <si>
    <t>畜牧中心
岳堡镇</t>
  </si>
  <si>
    <t>董建国
王彤彤</t>
  </si>
  <si>
    <t>赵墩乡脱贫户和监测对象平凉红牛养殖补贴项目</t>
  </si>
  <si>
    <t>大庄村、王堡村
裴堡村、牡丹村
梨湾村、井沟村
蛟掌村、蛟寺村
关道村、赵墩村</t>
  </si>
  <si>
    <t>通过项目实施，采取见犊补母的方式，预计年内新增平凉红牛牛犊60头，产值90万元，促进脱贫群众扩大养殖规模，提升养牛积极性，降低饲养成本，增加养牛收入，群众饲养1头牛，户均年可增收2016元以上。</t>
  </si>
  <si>
    <t>畜牧中心
赵墩乡</t>
  </si>
  <si>
    <t>董建国
李亚辉</t>
  </si>
  <si>
    <t>郑河乡脱贫户和监测对象平凉红牛养殖补贴项目</t>
  </si>
  <si>
    <t>具峡村、史川村
庙川村、史洼村
卢洼村、拉连寺
郑河村、条牛沟
上寨村、下寨村
阴洼村、龙湾村</t>
  </si>
  <si>
    <t>畜牧中心
郑河乡</t>
  </si>
  <si>
    <t>董建国
李  伟</t>
  </si>
  <si>
    <t>朱店镇脱贫户和监测对象平凉红牛养殖补贴项目</t>
  </si>
  <si>
    <t>新王村、万柳村
柳窑村、牛咀村
大曹村、高庙村
杨湾村、吴沟村
董湾村、三合村
东街村、中街村
西街村、小湾村</t>
  </si>
  <si>
    <t>畜牧中心
朱店镇</t>
  </si>
  <si>
    <t>董建国
苏甲宾</t>
  </si>
  <si>
    <t>2.饲草产业</t>
  </si>
  <si>
    <t>粮改饲项目</t>
  </si>
  <si>
    <t>阳川镇、大庄镇
万泉镇、卧龙镇
朱店镇、水洛镇
柳梁镇、岳堡镇
赵墩乡、杨河乡
南湖镇、韩店镇
南坪镇、郑河乡
盘安镇、良邑镇
通化镇、永宁镇</t>
  </si>
  <si>
    <t>计划对全县养牛企业、合作社、家庭农场和饲草料收贮加工企业，收贮全株青贮玉米200吨以上的，按照收贮每亩（1亩折合4吨）122元，每吨补助30.5元，计划全县共补助全株青贮玉米5万亩20万吨。</t>
  </si>
  <si>
    <t>甘财农
〔2023〕54号</t>
  </si>
  <si>
    <t>通过项目实施，促进种养业循环发展持续扩大全县粮饲兼用玉米种植规模，保障饲草料供应，有效降低牛只饲养成本，提高养牛收益。</t>
  </si>
  <si>
    <t>通过该项目实施，探索建立“种养业合作社（家庭农场、收贮企业）+农户”的利益联结机制，走种养结合的发展模式，扩大以青贮玉米为主的粮改饲种植规模，有效保障全县草食畜饲草供给，夯实畜牧业发展基础，带动农户增产增收，巩固拓展脱贫攻坚成果。</t>
  </si>
  <si>
    <t>畜牧兽医中心</t>
  </si>
  <si>
    <t>董建国</t>
  </si>
  <si>
    <t>2023年农业生产发展资金（粮改饲）610万元。</t>
  </si>
  <si>
    <t>3.畜禽良种繁育体系建设</t>
  </si>
  <si>
    <t>养牛专业村和肉牛养殖标准化示范场奖补项目</t>
  </si>
  <si>
    <t>郑河乡庙川村
永宁镇苏山村
卧龙镇杨魏村</t>
  </si>
  <si>
    <t>按照平凉市肉牛产业发展协调领导小组《关于命名平凉红牛特色产业强镇、养牛专业村、肉牛养殖标准化示范场及窑洞养牛示范带的通报》要求，计划对命名的郑河乡庙川村和永宁镇漫湾村2个养牛专业村，各奖补5万元，共10万元；对命名的甘肃稼利恒农业有限公司和庄浪县永双鑫肉牛养殖有限责任公司2家肉牛养殖标准化示范场，各奖补3万元，共6万元；奖补资金用于平凉红牛扩群增量、设备购置、基础设施配套、饲草饲料购进及配方改进。</t>
  </si>
  <si>
    <t>通过项目实施，带动我县发展养牛专业村和建设标准化肉牛养殖场，提高我县平凉红牛养殖规模，增加养牛收入。</t>
  </si>
  <si>
    <t>通过项目实施，带动中小规模养牛户扩大养殖规模，形成规模上千头、以牛产业为主导产业的养牛专业村，带动农户保母扩群，牛产业收入达到每年每头牛新增受益2000元。</t>
  </si>
  <si>
    <t>县级衔接补助资金16万元。</t>
  </si>
  <si>
    <t>甘味平凉红牛产业集群续建项目</t>
  </si>
  <si>
    <t>万泉镇、卧龙镇
朱店镇、水洛镇
柳梁镇、岳堡镇
赵墩乡、杨河乡
南湖镇、韩店镇
南坪镇、郑河乡
良邑镇、阳川镇
通化镇、永宁镇</t>
  </si>
  <si>
    <t>一是对遴选的500头平凉红牛育种群，每头补助1000元，补助资金50万元；二是对平凉红牛规模养殖场、合作社饲养的平凉红牛采购安装电子芯片（牛胃丸）7266头，安装固定通道数据采集机14个、手持数据采集机32个，进行科学管理，提升平凉红牛精细化管理水平，补助资金74万元；三是对阳川、盘安、柳梁等乡镇肉牛冻配改良点化验室、冻配室等基础配套设施进行改造维修，进一步完善服务设施，提升基层冻配服务能力，补助资金32万元；四是新建3万头肉牛屠宰加工生产线1条，购置安装屠宰分割等相关设施设备，采取先建后补的方式，补助资金100万元；五是庄浪县禾泰养殖有限公司在赵墩乡关道村新建平凉红牛养殖小区，新建牛舍、青贮池、雨棚贮粪台等基础设施，引进牛只，采取先建后补的方式，补助资金100万元；六是庄浪县永双鑫肉牛养殖有限责任公司在永宁镇漫湾村改扩建平凉红牛养殖小区，新建牛舍1栋，青贮池2座，配套建成粪污处理等附属设施，引进牛只，采取先建后补的方式，补助资金130万元；七是庄浪县康安畜禽养殖有限责任公司在通化镇中庄村改扩建平凉红牛养殖小区，新建饲草料存贮棚、精饲料棚，硬化场区道路等基础配套设施，引进牛只，采取先建后补的方式，补助资金100万元。</t>
  </si>
  <si>
    <t>甘财振兴
〔2023〕
14号</t>
  </si>
  <si>
    <t>通过项目实施，加大平凉红牛繁育体系建设，提升肉牛养殖标准化水平，促进平凉红牛养殖扩群质量，示范带动全县牛产业发展。</t>
  </si>
  <si>
    <t>该项目可直接带动群众扩大养牛和种草，拓宽农民增收渠道，增加养牛收益。</t>
  </si>
  <si>
    <t>第二批省级衔接补助资金586万元。</t>
  </si>
  <si>
    <t>（三）配套基础设施</t>
  </si>
  <si>
    <t>水洛河流域食用菌产业园基础设施配套项目</t>
  </si>
  <si>
    <t>南坪镇</t>
  </si>
  <si>
    <t>计划在水洛河流域食用菌产业园内配套产业路5560米，新建排水渠1350米。</t>
  </si>
  <si>
    <t>通过项目实施，进一步提升食用菌产业园基础设施，提升产业园产值。</t>
  </si>
  <si>
    <t>一是通过吸纳农户种植食用菌增加农户收入；二是通过吸纳农户在食用菌产业园务工增加农户收入；三是通过开展食用菌技术指导服务，增加农户食用菌产量，增加农户收入。</t>
  </si>
  <si>
    <t>张 焘</t>
  </si>
  <si>
    <t>第二批中央衔接补助资金180万元。</t>
  </si>
  <si>
    <t>朱店镇苹果产业园区产业路硬化路项目</t>
  </si>
  <si>
    <t>吴沟村、杨湾村
河北村、东街村</t>
  </si>
  <si>
    <t>计划硬化苹果园区产业路9公里，吴沟至杨湾硬化苹果产业路7.7公里。河北村硬化苹果产业路0.7公里，东街村硬化苹果产业路0.6公里。</t>
  </si>
  <si>
    <t>提升产业发展环境，为实施乡村振兴战略夯实基础。</t>
  </si>
  <si>
    <t>项目建设过程中，采取以工代赈的方式，就近吸纳脱贫户和监采取以工代赈的方式，就近吸纳脱贫户和监测户就业，获得劳务报酬，增加务工收入。项目建成后，公路可解决沿线群众行路难、农产品运输难的问题，增加群众收入。</t>
  </si>
  <si>
    <t>交运局</t>
  </si>
  <si>
    <t>李晓鹏</t>
  </si>
  <si>
    <t>郝红霞</t>
  </si>
  <si>
    <t>第二批中央衔接补助资金585万元。</t>
  </si>
  <si>
    <t>水洛镇吊沟流域梯田有机苹果示范基地产业路硬化项目</t>
  </si>
  <si>
    <t>吊沟村</t>
  </si>
  <si>
    <t>计划对吊沟流域梯田有机苹果示范基地3.07公里产业路进行硬化，同时配套边沟100米。路面采用16cm水泥稳定砂砾基层+18cm水凝混凝土面层。</t>
  </si>
  <si>
    <t>郑健龙</t>
  </si>
  <si>
    <t>庄浪县生态及地质灾害避险搬迁安置区产业配套建设项目</t>
  </si>
  <si>
    <t>郑河乡史洼村
大庄镇刘沟村
盘安镇王下村</t>
  </si>
  <si>
    <t>一是计划在郑河乡投资100万元，扶持中药材产业发展，计划投资57万元扶持合作社种植中药材190亩，补助3000元/亩，其中：中药材苗木2000/亩；化肥、地膜等农资1000/亩。计划投资43万元，建成砂化产业路3公里及配套设施；二是计划在大庄镇投资100万元：对生态避险搬迁的27户群众，按照每亩3000元的标准，每户扶持高标准果园3亩，共计打造绿色梯田苹果81亩。通过落实施肥、修剪、拉枝、悬挂粘虫板、铺设地布、配套杀虫灯，培养高光效树体、树干涂白等绿色苹果生产技术措施，确保苹果园稳产增收，并配套砂化产业路5公里，改善群众生产生活条件；三是计划在盘安镇王下村投资30万元，修建硬化路387米，宽4.8米，护坡长25米，宽3米，修建排水渠154米，铺设污水管网198米，检查井12个。</t>
  </si>
  <si>
    <t>通过项目的实施，扶持生态及地质灾害避险搬迁的179户群众，改善生产生活条件，进一步激发发展产业内生动力，稳定增加其产业收入，持续巩固搬迁成果。</t>
  </si>
  <si>
    <t>一是通过承包经营增加收入；二是通过务工增加收入；三是通过土地流转增加农户收入。</t>
  </si>
  <si>
    <t>大庄镇
盘安镇
郑河乡</t>
  </si>
  <si>
    <t>马库和
文宏伟
李  伟</t>
  </si>
  <si>
    <t>第二批中央衔接补助资金230万元。</t>
  </si>
  <si>
    <t>万泉镇苹果高新技术示范园园区设施配套建设项目</t>
  </si>
  <si>
    <t>万泉镇</t>
  </si>
  <si>
    <t>硬化万泉镇苹果高新技术示范园园区道路4.61公里，按照四级公路建设标准实施，每公里65万元，路基宽度6米，路面宽度4.5米，并配套相关附属工程。</t>
  </si>
  <si>
    <t>采取以工代赈的方式，就近吸纳脱贫户和边缘户就业，获得劳务报酬，增加务工收入。</t>
  </si>
  <si>
    <t>项目建成后，可改善园区内基础设施，解决难留苹果产业“链主”的问题。</t>
  </si>
  <si>
    <t>郭翔</t>
  </si>
  <si>
    <t>第二批中央衔接补助资金300万元。</t>
  </si>
  <si>
    <t>阳川镇设施蔬菜产业园配套项目</t>
  </si>
  <si>
    <t>阳川镇</t>
  </si>
  <si>
    <t>计划对阳川镇设施蔬菜产业园60亩，配套砂化产业路3.5公里，修建排水渠0.5公里。</t>
  </si>
  <si>
    <t>通过实施该项目，进一步优化蔬菜产业园基础设施，提升产业园产值，增加农民收入。</t>
  </si>
  <si>
    <t>石仁俊</t>
  </si>
  <si>
    <t>2023年农业经营主体能力提升资金60万元。</t>
  </si>
  <si>
    <t>（四）休闲农业与乡村旅游</t>
  </si>
  <si>
    <t>赵墩乡梯田旅游示范村建设项目</t>
  </si>
  <si>
    <t>2023.6-2023.13</t>
  </si>
  <si>
    <t>赵墩乡裴堡村</t>
  </si>
  <si>
    <t>计划将裴堡村打造建设为梯田旅游示范村，主要建成示范村巷道4860平方米，游步道3000平方米，排水管道2100米，建成苹果采摘园1处80亩，油菜花观光园1处200亩，配套完善相关设施。</t>
  </si>
  <si>
    <t>通过项目实施，实现村庄环境干净整洁有序，打造美丽宜居的农村人居环境。</t>
  </si>
  <si>
    <t>该项目的实施，将推动全乡旅游产业快速发展，打造集科普、休闲娱乐、地域文化为一体的文化旅游基地，为旅客提供多方位的旅游体验，实现年游客量跨越式突破，推动经济高质量发展。</t>
  </si>
  <si>
    <t>文旅局</t>
  </si>
  <si>
    <t>刘晓东</t>
  </si>
  <si>
    <t>赵墩乡</t>
  </si>
  <si>
    <t>李亚辉</t>
  </si>
  <si>
    <t>朱店镇吴沟村乡村旅游示范村建设项目</t>
  </si>
  <si>
    <t>朱店镇吴沟村</t>
  </si>
  <si>
    <r>
      <rPr>
        <b/>
        <sz val="11"/>
        <rFont val="仿宋_GB2312"/>
        <charset val="134"/>
      </rPr>
      <t>计划将吴沟村打造建设为乡村旅游示范村，主要建成苹果采摘旅游园区1处，安装休闲座椅10套，配套相关设施；新建苹果采摘园区游步道2500米并配套相关安防工程，新建旅游公厕2座，新建吴</t>
    </r>
    <r>
      <rPr>
        <b/>
        <sz val="11"/>
        <rFont val="宋体"/>
        <charset val="134"/>
      </rPr>
      <t>玠</t>
    </r>
    <r>
      <rPr>
        <b/>
        <sz val="11"/>
        <rFont val="仿宋_GB2312"/>
        <charset val="134"/>
      </rPr>
      <t>、吴</t>
    </r>
    <r>
      <rPr>
        <b/>
        <sz val="11"/>
        <rFont val="宋体"/>
        <charset val="134"/>
      </rPr>
      <t>璘</t>
    </r>
    <r>
      <rPr>
        <b/>
        <sz val="11"/>
        <rFont val="仿宋_GB2312"/>
        <charset val="134"/>
      </rPr>
      <t>将军乡情园一处600平方米，配套砂化产业路1.2公里。</t>
    </r>
  </si>
  <si>
    <t>通过实施该项目，努力把吴沟村打造成山水田园文旅综合体，积极探索出一条农旅文深度融合的乡村振兴新路子。</t>
  </si>
  <si>
    <t>该项目的实施，将推动全镇旅游产业快速发展，打造集农业、文旅深度融合、休闲娱乐、地域文化为一体的文化旅游基地，为旅客提供多方位的旅游体验，实现年游客量跨越式突破，推动经济高质量发展。</t>
  </si>
  <si>
    <t>岳堡镇崔家村乡村旅游产业示范村项目</t>
  </si>
  <si>
    <t>2023.6-
2023.12</t>
  </si>
  <si>
    <t>岳堡镇
崔家村</t>
  </si>
  <si>
    <t>一是产业发展方面：计划建成苹果采摘园100亩，草莓采摘棚10座，种薯基地1处2000亩，小麦基地1处1200亩，配套修建产业砂化路1公里；二是生态基础方面：计划建成乡村农耕文化园120平方米，修建乡村旅游示范园1处1424平方米，修建公路沿线护坡350米，修建旅游步道360米，栽植蔷薇、百日草花卉3亩，新建农家乐6间150平方米，农特产电商服务中心2间50平方米，修建排水渠803米，铺油路面1000平方米，安装太阳能路灯80盏。</t>
  </si>
  <si>
    <t>通过项目实施，实现村庄公共服务功能，提升乡村旅游基础设施拓展农民增收渠道。</t>
  </si>
  <si>
    <t>通过实施乡村旅游产业示范项目，实现示范村产业发展美、生态环境美、人文社会美和生活富裕美的目标。</t>
  </si>
  <si>
    <t>王彤彤</t>
  </si>
  <si>
    <t>永宁镇葛峡村文旅融合助推乡村振兴建设项目</t>
  </si>
  <si>
    <t>永宁镇葛峡村</t>
  </si>
  <si>
    <t>一是投资100万，计划在葛峡村许家大山西面种植青蒿、艾草、大黄、丹参等种类的关山特色中药材500亩，二是投资80万，调整农业产业结构，砂化葛峡村至观赏兼药用万寿菊基地道路700米一处，修建大棚积水蓄水池1个，建成采摘园一处，种植樱桃和葡萄各8亩。</t>
  </si>
  <si>
    <t>项目建成后，将进一步增加乡村旅游卖点，满足游客观光、玩乐、休憩等多元需求，做到“有人来、留得住、有收益”，进一步为乡村振兴添彩增色。</t>
  </si>
  <si>
    <t>通过实施文旅融合项目，促进产业结构调整、改善生态环境，实现美丽乡村产业发展美、生态环境美、人文社会美和生活富裕美的目标。</t>
  </si>
  <si>
    <t>永宁镇</t>
  </si>
  <si>
    <t>张荣</t>
  </si>
  <si>
    <t>通化镇陈堡村文旅融合发展项目</t>
  </si>
  <si>
    <t>通化镇陈堡村</t>
  </si>
  <si>
    <t>一是文旅康养产业基地建设方面。建成文旅康养产业基地2处800亩，配套观光道路、旅游道路5条5.6公里；二是基础设施配套方面。修建特色农家小吃联排木屋1处，续建农家乐400平方米，完善配套设施，修建景区旅游厕所2处，购置移动分类式垃圾箱32个，治理水毁沟道2处880米，新增耕地2亩，开挖边沟水渠380米，配套排洪渠560米，修建旅游步道4500米。</t>
  </si>
  <si>
    <t>通化镇</t>
  </si>
  <si>
    <t>何玉柱</t>
  </si>
  <si>
    <t>第二批中央衔接补助资金150万元。</t>
  </si>
  <si>
    <t>卧龙镇郝家村文旅融合示范村建设项目</t>
  </si>
  <si>
    <t>卧龙镇郝家村</t>
  </si>
  <si>
    <r>
      <rPr>
        <b/>
        <sz val="11"/>
        <rFont val="仿宋_GB2312"/>
        <charset val="134"/>
      </rPr>
      <t>计划以吴</t>
    </r>
    <r>
      <rPr>
        <b/>
        <sz val="11"/>
        <rFont val="宋体"/>
        <charset val="134"/>
      </rPr>
      <t>玠</t>
    </r>
    <r>
      <rPr>
        <b/>
        <sz val="11"/>
        <rFont val="仿宋_GB2312"/>
        <charset val="134"/>
      </rPr>
      <t>，吴</t>
    </r>
    <r>
      <rPr>
        <b/>
        <sz val="11"/>
        <rFont val="宋体"/>
        <charset val="134"/>
      </rPr>
      <t>璘</t>
    </r>
    <r>
      <rPr>
        <b/>
        <sz val="11"/>
        <rFont val="仿宋_GB2312"/>
        <charset val="134"/>
      </rPr>
      <t>墓为依托，建成郝家村至坟山吴王墓苹果、油菜花旅游观光示范园1处，其中建成梯田有机苹果采摘园300亩，安装杀虫灯50盏，建成油菜花观光园1200亩，配套建成旅游道路3.6公里，地下排洪管涵2400米，检查井80个，新建旅游厕所1个，旅游步道1200米，配套垃圾收集箱5个，果皮箱20个，安装旅游观光带太阳能路灯50盏，并配套相关附属工程。</t>
    </r>
  </si>
  <si>
    <t>卧龙镇</t>
  </si>
  <si>
    <t>韩贤平</t>
  </si>
  <si>
    <t>第二批中央衔接补助资金400万元。</t>
  </si>
  <si>
    <t>柳梁镇大庄村梯田旅游示范村建设项目</t>
  </si>
  <si>
    <t>柳梁镇大庄村</t>
  </si>
  <si>
    <t>计划将大庄村打造建设为梯田旅游示范村，硬化示范村巷道3.5万平方米，建成乡村农耕文化园1处1000平方米，建成苹果采摘园1处200亩，油菜花观光园1处260亩，并配套完善相关设施。</t>
  </si>
  <si>
    <t>以发展乡村旅游为新方向，借助山地梯田有机苹果，发展休闲观光旅游业，积极推进现代休闲观光农业和乡村旅游融合发展，实现多元收入。项目实施后，进一步提升大庄村乡村品味，吸引游客驻足观赏、采摘等，创旅游收入的同时，可有效解决苹果销售问题，进一步提高群众发展产业信心，推动全镇产业升级，实现农民增收。</t>
  </si>
  <si>
    <t>柳梁镇</t>
  </si>
  <si>
    <t>马平原</t>
  </si>
  <si>
    <t>水洛镇崖王村涪王陵园农文旅融合建设项目</t>
  </si>
  <si>
    <t>水洛镇崖王村</t>
  </si>
  <si>
    <t>依据吴玠、吴璘大宋三军文化资源，建成100亩苹果观光采摘园1处，建成游步道2600米、旅游厕所1座；配套垃圾收集箱、太阳能路灯、排水渠等相关附属工程，促进崖王村乡村旅游发展，助推乡村振兴。</t>
  </si>
  <si>
    <t>通过项目实施，充分挖掘吴玠吴璘历史文化旅游资源，进一步促进当地乡村旅游发展。</t>
  </si>
  <si>
    <t>通过项目实施，一方面加大吴玠墓保护力度，充分发掘宋代历史文化；另一方面加强和促进旅游资源开发，进一步促进和带动乡村旅游发展，惠及当地群众。</t>
  </si>
  <si>
    <t>2021-2022年项目结余资金100万元。</t>
  </si>
  <si>
    <t>庄浪县农旅融合示范项目</t>
  </si>
  <si>
    <t>计划在全县18个乡镇建设以“家庭农场+农事体验”“农业景观+观光旅游”“美丽乡村+健康养生”为主要模式的农旅融合项目，推动农业和旅游深度融合，形成“以农促旅、以旅兴农”的发展之路，全面助推乡村振兴。</t>
  </si>
  <si>
    <t>通过项目的实施，加快农文旅深度融合绘就乡村振兴新画卷。</t>
  </si>
  <si>
    <t>推进农文旅发展基础设施，改善产业融合发展环境，增加当地收入。</t>
  </si>
  <si>
    <t>各乡镇</t>
  </si>
  <si>
    <t>各乡
镇长</t>
  </si>
  <si>
    <t>2023年农业生产发展资金878.39万元。</t>
  </si>
  <si>
    <t>韩店镇石桥村农耕红色文化助推乡村振兴建设项目</t>
  </si>
  <si>
    <t>围绕以农耕文化、红色文化为主题，对石桥村文化基地进行提升改造，建成集农耕文化体验、爱国教育、展览交流、红色旅游为一体的农耕文化和红色文化教育基地一处350平方米。</t>
  </si>
  <si>
    <t>继承和发扬庄浪农耕文化和红色文化，教育广大青年亲身体验农耕文化和红色文化精神，吸纳省内外游客参看农耕文化和红色文化教育展览馆，增加旅游收入，同时吸纳附近农户咋I农耕文化和红色文化展览馆就业。</t>
  </si>
  <si>
    <t>一是通过吸引游客参观增加村集体旅游收入，而是吸纳附近农户在展览馆就业，增加劳务收入。</t>
  </si>
  <si>
    <t>朱店镇吴沟村农旅文融合示范项目</t>
  </si>
  <si>
    <t>吴沟村</t>
  </si>
  <si>
    <t>计划配套苹果采摘园区太阳能路灯40盏，布设小吃摊点60平方米，种植花卉并栽植各类绿化树木。</t>
  </si>
  <si>
    <t>通过实施乡村建设项目，实现示范村产业发展美、生态环境美、人文社会美和生活富裕美的目标。</t>
  </si>
  <si>
    <t>积极推进农村基础设施建设、完善公共服务、改善人居环境，建立自下而上、村民自治、农民参与的实施机制，既尽力而为又量力而行，实现农村生活条件更好，建设宜居宜业和美乡村。</t>
  </si>
  <si>
    <t>岳堡镇崔家村农旅融合示范项目</t>
  </si>
  <si>
    <t>计划建成马铃薯农耕农事区3000亩，建成苹果采摘观光园区700亩，配套旅游观光路5公里、太阳能路灯80盏；建成农耕历史文化旅游示范观赏带1500平方米，配套相关基础设施。</t>
  </si>
  <si>
    <t>通过项目实施，发挥乡村旅游示范带动能力，夯实产业基础设施，拓展农民增收渠道。</t>
  </si>
  <si>
    <t>实现乡村旅游同产业发展相融合，促进农旅融合示范，带动劳动力就近务工，增加群众收入，实现产业和文化振兴。</t>
  </si>
  <si>
    <t>永宁镇葛峡村农旅融合发展项目</t>
  </si>
  <si>
    <t>新建占地3亩的萌宠生态养殖园1处，配套相关设施。</t>
  </si>
  <si>
    <t>张  荣</t>
  </si>
  <si>
    <t>阳川镇刘湾村旅游示范项目</t>
  </si>
  <si>
    <t>刘湾村</t>
  </si>
  <si>
    <t>计划建成特色瓜果（苹果、甜瓜、草莓）采摘园1处460亩，配套旅游步道2公里、路灯等相关设施。</t>
  </si>
  <si>
    <t>庄浪县卧龙镇郝家村乡村农耕文化体验园建设项目</t>
  </si>
  <si>
    <t>计划在卧龙镇郝家村建设乡村农耕文化体验园1处，农特产品销售点1处，旅游道路1500米，排水渠600米，并配套安装观光园路灯、果皮箱等相关附属工程。</t>
  </si>
  <si>
    <t>郑河乡上寨村农旅融合产业示范项目</t>
  </si>
  <si>
    <t>计划在上寨村景区建成游步道600米。</t>
  </si>
  <si>
    <t>该项目的实施，将进一步带动群众增收致富。</t>
  </si>
  <si>
    <t>郑河乡</t>
  </si>
  <si>
    <t>李  伟</t>
  </si>
  <si>
    <t>庄浪县万泉镇农旅融合示范项目</t>
  </si>
  <si>
    <t>崔坪村</t>
  </si>
  <si>
    <t>计划在万泉镇崔坪村建成苹果旅游观光园一处200亩，配套建成旅游观光道2600米，排水渠280米，并配套完善相关设施。</t>
  </si>
  <si>
    <t>项目建设过程中，就近吸纳脱贫户和监测户就业，获得劳务报酬，增加务工收入。项目建成后可以提升本地知名度，提升本地文化素养，吸引更多游客带动本地及周边地区经济增长。</t>
  </si>
  <si>
    <t>一是通过务工增加收入。二是通过游客购买本地农特产品增加收入。</t>
  </si>
  <si>
    <t>郭 翔</t>
  </si>
  <si>
    <t>良邑镇李咀村农事体验采摘园建设项目</t>
  </si>
  <si>
    <t>李咀村</t>
  </si>
  <si>
    <t>计划在李咀村新建集农事体验、观光旅游为一体的游乐观光蔬菜采摘体验园1处，修建标准日光温室3座，配套旅游道路及水电等附属设备。</t>
  </si>
  <si>
    <t>通过项目实施，利用“美丽乡村+健康养生”的模式，推进文化、康养等产业的深度融合，改善生态环境，实现文化振兴。</t>
  </si>
  <si>
    <t>大庄镇农旅融合示范项目</t>
  </si>
  <si>
    <t>大庄村
上李村</t>
  </si>
  <si>
    <t>计划建成青龙岭梯田有机苹果旅游观光示范园1处1000亩，配套观光道路等相关设施。</t>
  </si>
  <si>
    <t>项目建成后可以提升本地知名度，提升本地文化素养，吸引更多游客带动本地苹果产业发展。</t>
  </si>
  <si>
    <t>实现乡村旅游同产业发展相融合，促进农旅融合示范，满足群众精神文化需求，实现文化振兴。</t>
  </si>
  <si>
    <t>大庄镇</t>
  </si>
  <si>
    <t>马库和</t>
  </si>
  <si>
    <t>赵墩乡裴堡村农旅融合示范项目</t>
  </si>
  <si>
    <t>裴堡村</t>
  </si>
  <si>
    <t>计划建成西葫芦产业园1处1000亩，安装太阳能路灯20盏；计划建成农耕历史文化旅游示范园1500平方米，配套相关基础设施。</t>
  </si>
  <si>
    <t>南坪镇沈坪村农事休闲观光采摘园建设项目</t>
  </si>
  <si>
    <t>沈坪村</t>
  </si>
  <si>
    <t>在苏坪村新建集食用菌生产教学培训、食用菌种植农事体验、休闲采摘、观光旅游为一体的标准化食用菌示范种植大棚1座，配套相关设施。</t>
  </si>
  <si>
    <t>张  焘</t>
  </si>
  <si>
    <t>盘安镇孙沟村农旅融合助推乡村振兴项目</t>
  </si>
  <si>
    <t>孙沟村</t>
  </si>
  <si>
    <t>在孙沟村建成农耕旅游文化体验园1处，园内新建游步道700米，配套水渠等附属设施。</t>
  </si>
  <si>
    <t>该项目建设完成后，将进一步改善农村人居环境，繁荣该村乡村农旅文化，增加群众收入，加快乡村振兴建设步伐。</t>
  </si>
  <si>
    <t>增加村集体经济收入，为群众进行分红。</t>
  </si>
  <si>
    <t>盘安镇</t>
  </si>
  <si>
    <t>薛中清</t>
  </si>
  <si>
    <t>南湖镇农旅融合产业示范项目</t>
  </si>
  <si>
    <t>高房村
石阳村
石峡村</t>
  </si>
  <si>
    <t>计划建成高原夏菜产业园1处2000亩，建成草莓采摘体验园1处10000平方米，栽植旅游观光绿化树3.3公里，配套相关附属设施。</t>
  </si>
  <si>
    <t>南湖镇</t>
  </si>
  <si>
    <t>靳国壁</t>
  </si>
  <si>
    <t>通化镇陈堡村农旅融合示范项目</t>
  </si>
  <si>
    <t>陈堡村</t>
  </si>
  <si>
    <t>新建石砌旅游步道600米，建成农业景观油葵+万寿菊观光园1处，治理沟道60米，配套水渠110米。</t>
  </si>
  <si>
    <t>柳梁镇大庄村农旅融合示范项目</t>
  </si>
  <si>
    <t>计划建成农耕园1处1500亩，配套产业路6公里，种植花卉，建成景观长廊。</t>
  </si>
  <si>
    <t>杨河乡马阳洼村美丽乡村示范项目</t>
  </si>
  <si>
    <t>马阳洼村</t>
  </si>
  <si>
    <t>计划将杨河乡马阳洼村建成美丽乡村康养示范村，主要建成游步道300平方米，配套排水渠1700米、安全防护300米，栽植绿化苗木15000余株，建成集观赏及药用于一体的中药材基地500亩，配套相关基础设施。</t>
  </si>
  <si>
    <t>实现乡村旅游同产业发展相融合，促进农旅融合示范，带动劳动力就近务工，增加群众收入，实现乡村振兴。</t>
  </si>
  <si>
    <t>杨河乡</t>
  </si>
  <si>
    <t>张智瀛</t>
  </si>
  <si>
    <t>水洛镇郭堡村高速路口旅游观光带建设项目</t>
  </si>
  <si>
    <t>郭堡村</t>
  </si>
  <si>
    <t>计划建成旅游示范梯田景观1处，铺设游步道270平方米，配套踏步等相关设施，砌筑树池17个，栽植各类绿化树木41株，配套照明等相关设施。</t>
  </si>
  <si>
    <t>通过项目实施，发挥乡村旅游示范带动能力。</t>
  </si>
  <si>
    <t>（五）其他</t>
  </si>
  <si>
    <t>苹果产业农资贮备项目</t>
  </si>
  <si>
    <t>按照“集中采购、统一配供”原则，以不高于市场价格的标准，为1个果园乡镇的“三类户”集中采购苹果产业所需化肥、农药等物资。</t>
  </si>
  <si>
    <t>该项目实施后，可每亩果园可降低生产成本200-300元，有效提高果农收入。</t>
  </si>
  <si>
    <t>在阳川镇建立定点农资供应点，为“三类户”果农提供低价优质的农资、农技服务，降低果农生产成本，提高果农收如，助推苹果产业发展，助力乡村振兴。</t>
  </si>
  <si>
    <t>供销联社</t>
  </si>
  <si>
    <t>万江涛</t>
  </si>
  <si>
    <t>县级衔接补助资金50万元。</t>
  </si>
  <si>
    <t>农村基础设施建设方面</t>
  </si>
  <si>
    <t>（一）农村公路</t>
  </si>
  <si>
    <t>自然村组通硬化路项目</t>
  </si>
  <si>
    <t>大庄镇、韩店镇
良邑镇、柳梁镇
南湖镇、南坪镇
盘安镇、水洛镇
通化镇、万泉镇
卧龙镇、阳川镇
杨河乡、永宁镇
岳堡镇、赵墩乡
朱店镇</t>
  </si>
  <si>
    <t>计划在全县实施自然村组通硬化路项目24.615公里，每公里投资65万元。建设标准参照《甘肃省自然村（组）通硬化路建设技术指南》，设计速度15公里/小时，路基宽度4.5-5.5米，路面宽度：一般路段路面宽度4米，受限路段路面宽度不能小于3.5米；路面结构层采用18厘米厚水泥混凝土面层+16厘米厚水泥稳定砂砾基层，每300米设置错车道1处，配套边沟涵洞等防排水设施，同步设置安防设施。</t>
  </si>
  <si>
    <t>甘财建
〔2023〕
6号
甘财农
〔2023〕54号</t>
  </si>
  <si>
    <t>项目建成后，公路可解决沿线群众行路难、农产品运输难的问题，增加群众收入。</t>
  </si>
  <si>
    <t>项目建设过程中，沿线群众通过参与工程建设，获得劳动报酬。项目建成后，公路可解决沿线群众行路难、农产品运输难的问题，增加群众收入。</t>
  </si>
  <si>
    <t>各乡镇长</t>
  </si>
  <si>
    <t>车辆购置税收入补助地方资金614.72万元，2023年农业生产发展资金985.28万元。</t>
  </si>
  <si>
    <t>良邑镇自然村组通硬化路项目</t>
  </si>
  <si>
    <t>李咀村
苏苗塬村</t>
  </si>
  <si>
    <t>水洛镇共计2项0.8586公里。其中：
1..W157-小河沟-深沟0.018；
2.C369-苏苗塬村-苏家腰庄0.8406公里。</t>
  </si>
  <si>
    <t>永宁镇自然村组通硬化路项目</t>
  </si>
  <si>
    <t>阳洼村</t>
  </si>
  <si>
    <t>永宁镇共计1项0.6195公里。
1.W671-牡丹咀至苏家阳屲（学校门口）0.6195公里。</t>
  </si>
  <si>
    <t>南坪镇自然村组通硬化路项目</t>
  </si>
  <si>
    <t>南坪镇共计1项0.7317公里。                        1.W845-花儿地至水泉路0.7317公里。</t>
  </si>
  <si>
    <t>张焘</t>
  </si>
  <si>
    <t>韩店镇自然村组通硬化路项目</t>
  </si>
  <si>
    <t>郭漫村</t>
  </si>
  <si>
    <t>韩店镇共计1项0.2439公里。
1.W812-佛沟门至黄草0.2439公里。</t>
  </si>
  <si>
    <t>朱店镇自然村组通硬化路项目</t>
  </si>
  <si>
    <t>河北村
朱河村</t>
  </si>
  <si>
    <t>朱店镇共计2项1.5005公里。其中：
1.W370-上郭家至庄背后0.164公里；
2.W372-C150至朱河村梁底下1.3365公里。</t>
  </si>
  <si>
    <t>万泉镇自然村组通硬化路项目</t>
  </si>
  <si>
    <t>万川村</t>
  </si>
  <si>
    <t>万泉镇共计1项0.5829公里。
1.W282-万川路口至东沟门0.5829公里。</t>
  </si>
  <si>
    <t>岳堡镇自然村组通硬化路项目</t>
  </si>
  <si>
    <t>南岔村
下闫村</t>
  </si>
  <si>
    <t>岳堡镇共计2项1.7293公里。其中：
1.W079-陈岔至赵家山1.462公里；
2.W817-下闫村阳坡至田家上湾0.2673公里。</t>
  </si>
  <si>
    <t>南湖镇自然村组通硬化路项目</t>
  </si>
  <si>
    <t>庙岔村</t>
  </si>
  <si>
    <t>南湖镇共计1项0.5059公里。其中：
1.W820-Y017至穆湾0.5059公里。</t>
  </si>
  <si>
    <t>靳国璧</t>
  </si>
  <si>
    <t>阳川镇自然村组通硬化路项目</t>
  </si>
  <si>
    <t>李咀村
三益村</t>
  </si>
  <si>
    <t>阳川镇共计2项2.9806公里。其中：
1.W024-曹阎至曹家坪2.539公里；
2.W501-赵沟路--陈家阳坡0.4416公里。</t>
  </si>
  <si>
    <t>大庄镇自然村组通硬化路项目</t>
  </si>
  <si>
    <t>丁山村
老山沟</t>
  </si>
  <si>
    <t>大庄镇共计2项1.2571公里。其中：
1.W454-糜面屲至老冯山0.0681公里；
2.W449-冯湾阳坡路口至冯湾阴坡上庄1.189公里。</t>
  </si>
  <si>
    <t>卧龙镇自然村组通硬化路项目</t>
  </si>
  <si>
    <t>大庄村
魏家湾
杨魏村</t>
  </si>
  <si>
    <t xml:space="preserve">卧龙镇共计3项4.8074公里。其中：
1.W127-郭家窑至姚家岔0.1022公里；
2.W310-石家湾垴至双河镇村硬化路3.3公里；
3.W040-杨魏村硬化路至魏家阴坡1.4052公里。
</t>
  </si>
  <si>
    <t>赵墩乡自然村组通硬化路项目</t>
  </si>
  <si>
    <t>石咀村
梨湾村
蛟龙掌</t>
  </si>
  <si>
    <t>赵墩乡共计3项2.3401公里。其中：
1W825-石咀至村部0.57公里；
2.W216-蛟龙攀--刘家庄1.2741公里；
3.W402-梨湾村硬化路至杨家湾0.496公里。</t>
  </si>
  <si>
    <t>杨河乡自然村组通硬化路项目</t>
  </si>
  <si>
    <t>沈岔村</t>
  </si>
  <si>
    <t>杨河乡共计1项0.2495公里。                        1.W827-C277至沈岔村三社0.2495公里。</t>
  </si>
  <si>
    <t>通化镇自然村组通硬化路项目</t>
  </si>
  <si>
    <t>梁河村
梅堡村</t>
  </si>
  <si>
    <t>通化镇镇共计2项1.1344公里。其中：
1.W271-三岔路口至阳洼0.6674公里；
2.W833-梁河村下水泉至韩家堡0.467公里。</t>
  </si>
  <si>
    <t>盘安镇自然村组通硬化路项目</t>
  </si>
  <si>
    <t>岔李村
吴陈村</t>
  </si>
  <si>
    <t>盘安镇共计1项1.7593公里。
1.W029-上头路至头顶山1.7593公里。</t>
  </si>
  <si>
    <t>文红伟</t>
  </si>
  <si>
    <t>水洛镇自然村组通硬化路项目</t>
  </si>
  <si>
    <t>文湾村
崖王村</t>
  </si>
  <si>
    <t>水洛镇共计2项1.38公里。其中：
1.W838-崖王六社至七社0.417公里；
2.W235-静庄路至店沟0.963公里。</t>
  </si>
  <si>
    <t>柳梁镇自然村组通硬化路项目</t>
  </si>
  <si>
    <t>大庄村
柳渠村</t>
  </si>
  <si>
    <t>柳梁镇共计2项1.935公里。其中：
1.C109-柳渠路口-柳渠0.431公里；
2.W565-苟家湾至玉家湾1.504公里。</t>
  </si>
  <si>
    <t>南坪镇唐山移民安置区道路硬化项目</t>
  </si>
  <si>
    <t>唐山村</t>
  </si>
  <si>
    <t>在唐山安置区至大庄桥沿河堤新建硬化路1740米（合10800平方米），回填修筑路基1570米（合17270平方米），安装道牙3140米，敷设涵管36米，新建排洪渠140米。</t>
  </si>
  <si>
    <t>甘财农
〔2023〕53号
甘财农
〔2023〕54号</t>
  </si>
  <si>
    <t>项目实施后，可有效改善安置区群众出行条件，提升安置区基础设施条件，可进一步提高安置区群众生活质量和居住环境。</t>
  </si>
  <si>
    <t>项目建设过程中，沿线群众通过参与工程建设，获得劳动报酬。项目建成后，可解决安置区及沿线群众行路难、农产品运输难的问题，增加群众收入。</t>
  </si>
  <si>
    <t>2021-2022年项目结余资金88.732万元，2023年农业经营主体能力提升资金171.2万元，2023年农业生产发展资金40.068万元。</t>
  </si>
  <si>
    <t>村道安全生命防护工程</t>
  </si>
  <si>
    <t>韩店镇、南湖镇
阳川镇、万泉镇
岳堡镇</t>
  </si>
  <si>
    <t>共计划实施7条路段，路线全长34.309公里，按照每公里处置隐患里程12万元的标准，计划处置隐患里程22.25公里。</t>
  </si>
  <si>
    <t>甘财建
〔2023〕
6号</t>
  </si>
  <si>
    <t>解决通村公路行车安全隐患，提升公路安全防护水平，保障人民群众生命财产安全。</t>
  </si>
  <si>
    <t>地道站</t>
  </si>
  <si>
    <t>孙亚飞</t>
  </si>
  <si>
    <t>车辆购置税收入补助地方资金267万元。</t>
  </si>
  <si>
    <t>黄家窑湾至中庄安全生命防护工程</t>
  </si>
  <si>
    <t>韩店镇中庄村</t>
  </si>
  <si>
    <t>黄家窑湾至中庄路线全长3.938公里，处置隐患里程2.5公里。</t>
  </si>
  <si>
    <t>席马桥至李湾至张家咀安全生命防护工程</t>
  </si>
  <si>
    <t>南湖镇李湾村</t>
  </si>
  <si>
    <t>席马桥至李湾至张家咀路线全长10.486公里，处置隐患里程7.2公里。</t>
  </si>
  <si>
    <t>赵家沟至王塬安全生命防护工程</t>
  </si>
  <si>
    <t>阳川镇三益村
王塬村</t>
  </si>
  <si>
    <t>赵家沟至王塬路线全长4.943公里，处置隐患里程3.4公里。</t>
  </si>
  <si>
    <t>田湾至田岔安全生命防护工程</t>
  </si>
  <si>
    <t>万泉镇田湾村
田岔村</t>
  </si>
  <si>
    <t>田湾至田岔路线全长4.687公里，处置隐患里程3.1公里。</t>
  </si>
  <si>
    <t>崔坪至阴坡安全生命防护工程</t>
  </si>
  <si>
    <t>万泉镇崔坪村</t>
  </si>
  <si>
    <t>崔坪至阴坡路线全长3.553公里，处置隐患里程2.4公里。</t>
  </si>
  <si>
    <t>榙涟地至赵家阳湾安全生命防护工程</t>
  </si>
  <si>
    <t>阳川镇三益村</t>
  </si>
  <si>
    <t>榙涟地至赵家阳湾路线全长4.699公里，处置隐患里程3.2公里。</t>
  </si>
  <si>
    <t>高家庄至吴家安全生命防护工程</t>
  </si>
  <si>
    <t>岳堡镇吴家村</t>
  </si>
  <si>
    <t>高家庄至吴家路线全长2.003公里，处置隐患里程0.45公里。</t>
  </si>
  <si>
    <t>农村公路危桥改造项目</t>
  </si>
  <si>
    <t>良邑镇
通化镇</t>
  </si>
  <si>
    <t>计划对通化镇、良邑镇等2个乡镇的3座四、五类危桥进行拆除重建。</t>
  </si>
  <si>
    <t>庄财预
〔2023〕
1号
甘财建
〔2023〕
6号</t>
  </si>
  <si>
    <t>项目建设过程中，可就近吸纳脱贫户和边缘户就业，获得劳务报酬，增加务工收入。</t>
  </si>
  <si>
    <t>彻底消除危桥的安全隐患，为群众提供“安全、便捷”的出行环境。</t>
  </si>
  <si>
    <t>车辆购置税收入补助地方资金109.28万元；县级衔接补助资金203.72万元。</t>
  </si>
  <si>
    <t>（二）农村水利设施</t>
  </si>
  <si>
    <t>盘安镇王宫至孙沟段排水渠建设项目</t>
  </si>
  <si>
    <t>盘安镇孙沟村</t>
  </si>
  <si>
    <t>一是在王宫至孙沟段新建梯形排水渠200m (上底160cm、下底100cm、 壁厚20cm) ，配套100*100cm砼管涵8m，50*50砼管涵20m。二是计划在孙沟村硬化巷道2160平方米，配套排水渠800米，检查井15座。</t>
  </si>
  <si>
    <t>工程建设过程中，就近吸纳脱贫户和监测户就业，获得劳务报酬，增加务工收入。</t>
  </si>
  <si>
    <t>提升产业发展环境，为实施乡村振兴战略夯实基础，提升人居环境水平。</t>
  </si>
  <si>
    <t>水务局</t>
  </si>
  <si>
    <t>牛煜</t>
  </si>
  <si>
    <t>2023年农业生产发展资金200万元。</t>
  </si>
  <si>
    <t>朱店镇柳李村产业园区过水管涵项目</t>
  </si>
  <si>
    <t>柳李村</t>
  </si>
  <si>
    <t>计划在朱店镇柳李村五社铺设过水管涵总长27米，宽4米，埋设并排3个直径为1.2米的水泥涵管9节,硬化过水管涵路面,铺设延伸砂化路250米。</t>
  </si>
  <si>
    <t>项目实施后，有效解决道路中断群众无法出行的问题，也有效解决当地群众农产品运输难问题，使该区域群众生产生活条件得到了改善。</t>
  </si>
  <si>
    <t>从长远来看，也能为群众提高农业综合生产能力，促进当地特色优势产业发展，对以后的经济发展起到了推动作用，帮助朱店镇柳李村农业增收，提升长尾沟流域总体产业发展水平、建设美好朱店具有重要意义。</t>
  </si>
  <si>
    <t>2021-2022年项目结余资金25万元。</t>
  </si>
  <si>
    <t>（三）农田水利建设</t>
  </si>
  <si>
    <t>庄浪县阳川灌区续建配套与节水改造项目</t>
  </si>
  <si>
    <t>2023.1-2023.12</t>
  </si>
  <si>
    <t>计划埋设骨干管道2.8Km，配套各类阀井8座，沿途设置管道节点标识桩10座，整修管理设施1处。</t>
  </si>
  <si>
    <t>有效提高农田灌溉保障能力，解决因果园灌溉、肥力不足造成的果树生长不良，产量、效益低，农资投入不到位等问题。</t>
  </si>
  <si>
    <t>促进群众就近就业增收、提高劳动技能，能为群众特别是农民工、脱贫人口等规模性提供务工岗位，是完善收入分配制度、支持人民群众通过劳动增加收入。</t>
  </si>
  <si>
    <t>牛 煜</t>
  </si>
  <si>
    <t>水利工程建设站</t>
  </si>
  <si>
    <t>李  维</t>
  </si>
  <si>
    <t>2023年农业生产发展资金274万元。</t>
  </si>
  <si>
    <t>良邑镇小河子山洪沟道治理治理工程</t>
  </si>
  <si>
    <t>陈峡村                           良邑村
陈山村</t>
  </si>
  <si>
    <t>治理河堤2.28公里，砌筑浆砌块石4810立方米。开挖砂砾土3万立方米，回填砂砾土0.5万立方米，夯填砂砾土1.9万立方米，人工砌筑生态砼连锁砖(厚8cm)4100平方米。可有效保护良邑镇陈峡、陈山、良邑3村2280人的生命及其财产安全，同时可保护耕地0.57万亩。</t>
  </si>
  <si>
    <t>甘财农
〔2023〕
9号
甘财农
〔2023〕54号</t>
  </si>
  <si>
    <t>有效解决了沿线群众的生产生活问题，为群众提供一个安全、舒适的人居环境，有力保障了各项事业的有序推进，为实现乡村振兴奠定了强有力的基础。</t>
  </si>
  <si>
    <t>通过项目实施，可彻底解决当地生产设施滞后、改善群众出行条件，为群众增产增收和改善人居环境奠定坚实基础。技术服务指导、吸纳就业。</t>
  </si>
  <si>
    <t>杜翔宇</t>
  </si>
  <si>
    <t>省级水利发展资金85万元，2023年农业生产发展资金185万元。</t>
  </si>
  <si>
    <t>小型水库工程维修养护项目</t>
  </si>
  <si>
    <t>坝顶摄像头维修2套，溢洪道进口增设自动格栅清污机1套，配变电设备增设霹雷器1套，安装坝体渗流监测点10个。</t>
  </si>
  <si>
    <t>工程实施后，大幅度提高了坝体的稳定性，并且保护了项目区人民群众的利益。</t>
  </si>
  <si>
    <t>广泛吸收当地群众参与建设，并以劳务报酬的形式实施赈济，使贫困群众直接受益。</t>
  </si>
  <si>
    <t>水利管理
总站</t>
  </si>
  <si>
    <t>柳青</t>
  </si>
  <si>
    <t>2023年农业生产发展资金30万元。</t>
  </si>
  <si>
    <t>庄浪县坡耕地水土流失综合治理项目</t>
  </si>
  <si>
    <t>杨河乡、柳梁镇
通化镇、韩店镇
盘安镇</t>
  </si>
  <si>
    <t>计划完成水土流失治理面积639公顷，其中新修梯田600公顷，营造水保林39.02公顷，新修生产道路37.8公里，新修田间道路25.7公里，配套道路土排水渠30.5公里、混凝土排水渠6.7公里，修建过路管涵78座，修建跨沟管涵5座。</t>
  </si>
  <si>
    <t>甘财农
〔2023〕
57号甘财农
〔2023〕54号</t>
  </si>
  <si>
    <t>可使土地资源潜力得到有效开发，资源利用率大幅提高，水土流失强度和土壤流失量明显减少；农民收入提高，生活水平明显改善；加快项目区由传统封闭农业向现代农业的转变进程，同时也促进科技、文化事业的发展，从而全面推动项目区经济繁荣和社会进步。</t>
  </si>
  <si>
    <t>提升产业发展环境，为实施乡村振兴战略夯实基础。同时，采取以工代赈的方式，就近吸纳其他户就业，获得劳务报酬，增加务工收入。</t>
  </si>
  <si>
    <t>水保站</t>
  </si>
  <si>
    <t>王耀东</t>
  </si>
  <si>
    <t>2023年耕地建设与利用资金（中央高标准农田建设资金）287万元，2023年农业生产发展资金69.8万元。</t>
  </si>
  <si>
    <t>庄浪县淤地坝建设工程</t>
  </si>
  <si>
    <r>
      <rPr>
        <b/>
        <sz val="11"/>
        <rFont val="仿宋_GB2312"/>
        <charset val="134"/>
      </rPr>
      <t>卧龙镇阴</t>
    </r>
    <r>
      <rPr>
        <b/>
        <sz val="11"/>
        <rFont val="宋体"/>
        <charset val="134"/>
      </rPr>
      <t>屲</t>
    </r>
    <r>
      <rPr>
        <b/>
        <sz val="11"/>
        <rFont val="仿宋_GB2312"/>
        <charset val="134"/>
      </rPr>
      <t>李村
赵墩乡梨树湾村
水洛镇陈洞村
柳梁镇周蒲村</t>
    </r>
  </si>
  <si>
    <r>
      <rPr>
        <b/>
        <sz val="11"/>
        <rFont val="仿宋_GB2312"/>
        <charset val="134"/>
      </rPr>
      <t>计划在阴</t>
    </r>
    <r>
      <rPr>
        <b/>
        <sz val="11"/>
        <rFont val="宋体"/>
        <charset val="134"/>
      </rPr>
      <t>屲</t>
    </r>
    <r>
      <rPr>
        <b/>
        <sz val="11"/>
        <rFont val="仿宋_GB2312"/>
        <charset val="134"/>
      </rPr>
      <t>李、陈洞新建大（2）型淤地坝2座；梨树湾、周蒲新建中小型淤地坝2座。</t>
    </r>
  </si>
  <si>
    <r>
      <rPr>
        <b/>
        <sz val="11"/>
        <rFont val="仿宋_GB2312"/>
        <charset val="134"/>
      </rPr>
      <t>建成可淤地 8.9hm</t>
    </r>
    <r>
      <rPr>
        <b/>
        <vertAlign val="superscript"/>
        <sz val="11"/>
        <rFont val="仿宋_GB2312"/>
        <charset val="134"/>
      </rPr>
      <t>2</t>
    </r>
    <r>
      <rPr>
        <b/>
        <sz val="11"/>
        <rFont val="仿宋_GB2312"/>
        <charset val="134"/>
      </rPr>
      <t>,拦泥74.64万m</t>
    </r>
    <r>
      <rPr>
        <b/>
        <vertAlign val="superscript"/>
        <sz val="11"/>
        <rFont val="仿宋_GB2312"/>
        <charset val="134"/>
      </rPr>
      <t>3</t>
    </r>
    <r>
      <rPr>
        <b/>
        <sz val="11"/>
        <rFont val="仿宋_GB2312"/>
        <charset val="134"/>
      </rPr>
      <t>坝控范围内洪水泥沙得到有效调节和拦蓄，水土流失得到有效治理，群众生产生活条件和生态环境得到明显改善。</t>
    </r>
  </si>
  <si>
    <t>2023年农业生产发展资金231.88万元。</t>
  </si>
  <si>
    <t>（四）饮水安全</t>
  </si>
  <si>
    <t>农村供水保障工程</t>
  </si>
  <si>
    <t>杨宋村、申湾村周家村、杨湾村高庙村、苏山村山集村、棉沟村张山村、马湾村</t>
  </si>
  <si>
    <r>
      <rPr>
        <b/>
        <sz val="11"/>
        <rFont val="仿宋_GB2312"/>
        <charset val="134"/>
      </rPr>
      <t>计划改造输水管道2条长5482m，新建1000m</t>
    </r>
    <r>
      <rPr>
        <b/>
        <sz val="11"/>
        <rFont val="宋体"/>
        <charset val="134"/>
      </rPr>
      <t>³</t>
    </r>
    <r>
      <rPr>
        <b/>
        <sz val="11"/>
        <rFont val="仿宋_GB2312"/>
        <charset val="134"/>
      </rPr>
      <t>方形调蓄池1座、消毒设备管理房2座，配套调蓄池远程控制设施1套。</t>
    </r>
  </si>
  <si>
    <t>解决庄浪县境内盘安镇、朱店镇、阳川镇、大庄镇、万泉镇、卧龙镇等6镇18村6650户28031人的饮水不稳定问题。</t>
  </si>
  <si>
    <t>第二批省级衔接补助资金300万元。</t>
  </si>
  <si>
    <t>（五）农田建设（高标准农田）</t>
  </si>
  <si>
    <t>高标准农田建设高标准梯田项目</t>
  </si>
  <si>
    <t>韩席村、梅堡村
新后庄、鱼咀村
秦洼村、张山村
马湾村、棉沟村
张余村、山赵村
岔李村、马家村
杨宋村、周家村
申湾村，柳梁村
河湾村、李堡村
高房村、石阳村
石峡村、汪家村</t>
  </si>
  <si>
    <t>按照每亩1500元的标准，在通化镇韩席村、梅堡村、新后庄村，永宁镇鱼咀村、秦洼村，卧龙镇张山村、马湾村、棉沟村、张余村、山赵村，盘安镇岔李村、马家村、杨宋村、周家村、申湾村，柳梁镇柳梁村、河湾村、李堡村，南湖镇高房村、石阳村、石峡村、汪家村6镇22村新建高标准梯田6666.67亩。</t>
  </si>
  <si>
    <t>甘财农
〔2022〕
128号
甘财农
〔2023〕
57号</t>
  </si>
  <si>
    <t>项目建成后，新增机耕面积24361亩，正常年景预计新增粮食产量182.71万公斤，控制水土流失面积3.5万亩。</t>
  </si>
  <si>
    <t>通过土地连片整治、修筑田间道路、配套沟渠、防护林网等措施，实现耕地质量明显提升，有效解决土地撂荒问题，提升农业机械化水平，实现项目区农户经济收入的增加，有效解决土地撂荒问题，提升农业机械化水平，实现项目区农户经济收入的增加。</t>
  </si>
  <si>
    <t>农经中心</t>
  </si>
  <si>
    <t>张晓明</t>
  </si>
  <si>
    <t>省级农田建设补助资金249万元，2023年耕地建设与利用资金（中央高标准农田建设资金）751万元。</t>
  </si>
  <si>
    <t>（六）农村环境整治&lt;农村人居环境整治&gt;</t>
  </si>
  <si>
    <t>农村生活垃圾收运体系建设项目</t>
  </si>
  <si>
    <t>卧龙镇、盘安镇
大庄镇、永宁镇
柳梁镇、杨河乡
赵墩乡、郑河乡</t>
  </si>
  <si>
    <t>计划为卧龙镇、盘安镇、大庄镇、永宁镇、柳梁镇、杨河乡、赵墩乡、郑河乡8个乡镇的重点村购置分类垃圾亭160个，并配备分类垃圾桶。</t>
  </si>
  <si>
    <t>庄财预
〔2023〕
1号
甘财农
〔2023〕54号</t>
  </si>
  <si>
    <t>有效解决农村垃圾乱堆、乱倒现象，改善和提高农村生活环境质量。</t>
  </si>
  <si>
    <t>为实施乡村振兴战略进一步夯实基础。</t>
  </si>
  <si>
    <t>住建局</t>
  </si>
  <si>
    <t>杨怀鹏</t>
  </si>
  <si>
    <t>2023年农业生产发展资金2023年农业生产发展资金98.582万元，县级衔接补助资1.418万元。</t>
  </si>
  <si>
    <t>卧龙镇农村生活垃圾收运体系建设项目</t>
  </si>
  <si>
    <t>计划为卧龙镇购置分类垃圾亭23个，并配备分类垃圾桶。</t>
  </si>
  <si>
    <t>盘安镇农村生活垃圾收运体系建设项目</t>
  </si>
  <si>
    <t>计划为盘安镇购置分类垃圾亭23个，并配备分类垃圾桶。</t>
  </si>
  <si>
    <t>大庄镇农村生活垃圾收运体系建设项目</t>
  </si>
  <si>
    <t>计划为大庄镇购置分类垃圾亭23个，并配备分类垃圾桶。</t>
  </si>
  <si>
    <t>永宁镇农村生活垃圾收运体系建设项目</t>
  </si>
  <si>
    <t>计划永宁镇购置分类垃圾亭23个，并配备分类垃圾桶。</t>
  </si>
  <si>
    <t>柳梁镇农村生活垃圾收运体系建设项目</t>
  </si>
  <si>
    <t>计划为柳梁镇购置分类垃圾亭23个，并配备分类垃圾桶。</t>
  </si>
  <si>
    <t>杨河乡农村生活垃圾收运体系建设项目</t>
  </si>
  <si>
    <t>计划为杨河乡购置分类垃圾亭15个，并配备分类垃圾桶。</t>
  </si>
  <si>
    <t>赵墩乡农村生活垃圾收运体系建设项目</t>
  </si>
  <si>
    <t>计划为赵墩乡购置分类垃圾亭15个，并配备分类垃圾桶。</t>
  </si>
  <si>
    <t>郑河乡农村生活垃圾收运体系建设项目</t>
  </si>
  <si>
    <t>计划为郑河乡购置分类垃圾亭15个，并配备分类垃圾桶。</t>
  </si>
  <si>
    <t>中川村污水管网建设项目</t>
  </si>
  <si>
    <t>新建污水管网650米，同时配套雨水检查井7座，雨篦子34套，集水井34座、巷道硬化3100平方米，破除旧路面3100平方米。</t>
  </si>
  <si>
    <t>切实补齐基础设施短板弱项，彻底解决污水收集处理。</t>
  </si>
  <si>
    <t>进一步提高污水处理率。</t>
  </si>
  <si>
    <t>县级衔接补助资金90万元。</t>
  </si>
  <si>
    <t>（七）乡村建设行动</t>
  </si>
  <si>
    <t>卧龙镇乡村建设示范村建设项目</t>
  </si>
  <si>
    <t>卧龙镇阴李村</t>
  </si>
  <si>
    <t>计划硬化阴李村一、二社巷道5000平米，配套排水渠200米。</t>
  </si>
  <si>
    <t>该项目的实施，将进一步改善村基础设施条件，推动产业发展，带动群众增收致富。</t>
  </si>
  <si>
    <t>实现生态环境美、人文社会美和生活富裕美的目标。</t>
  </si>
  <si>
    <t>2021-2022年项目结余资金60万元。</t>
  </si>
  <si>
    <t>（八）其他</t>
  </si>
  <si>
    <t>阳川镇地质灾害治理项目</t>
  </si>
  <si>
    <t>下堡村
刘湾村
新沟村</t>
  </si>
  <si>
    <r>
      <rPr>
        <b/>
        <sz val="11"/>
        <rFont val="仿宋_GB2312"/>
        <charset val="134"/>
      </rPr>
      <t>一是计划对阳川镇下堡村原有沟道进行开挖、拓宽回填加固，新建排洪渠420m；二是对阳川镇新沟村原有沟道进行开挖、拓宽回填加固，新建排洪渠600米；三是对阳川镇刘湾村塌陷街道进行开挖2000m</t>
    </r>
    <r>
      <rPr>
        <b/>
        <sz val="11"/>
        <rFont val="宋体"/>
        <charset val="134"/>
      </rPr>
      <t>³</t>
    </r>
    <r>
      <rPr>
        <b/>
        <sz val="11"/>
        <rFont val="仿宋_GB2312"/>
        <charset val="134"/>
      </rPr>
      <t>，用三合土对开挖后的街道进行回填。</t>
    </r>
  </si>
  <si>
    <t>通过实施该项目，从根本上解决了地质灾害对人民群众生命财产的危害，保证了财产生命安全。</t>
  </si>
  <si>
    <t>该项目建成后将进一步增加当地经济发展。带动群众持续稳定增收。</t>
  </si>
  <si>
    <t>卧龙镇地质灾害除险加固项目</t>
  </si>
  <si>
    <t>孙河村
张余村
马沟村</t>
  </si>
  <si>
    <r>
      <rPr>
        <b/>
        <sz val="11"/>
        <rFont val="仿宋_GB2312"/>
        <charset val="134"/>
      </rPr>
      <t>计划对卧龙镇孙河村、张余村、马沟村易滑坡区域进行地质灾害治理，并配套排水渠等。其中孙河村易滑坡区域治理土方4000m</t>
    </r>
    <r>
      <rPr>
        <b/>
        <sz val="11"/>
        <rFont val="宋体"/>
        <charset val="134"/>
      </rPr>
      <t>³</t>
    </r>
    <r>
      <rPr>
        <b/>
        <sz val="11"/>
        <rFont val="仿宋_GB2312"/>
        <charset val="134"/>
      </rPr>
      <t>，配套排水渠800米；张余村易滑坡区域治理土方6000m</t>
    </r>
    <r>
      <rPr>
        <b/>
        <sz val="11"/>
        <rFont val="宋体"/>
        <charset val="134"/>
      </rPr>
      <t>³</t>
    </r>
    <r>
      <rPr>
        <b/>
        <sz val="11"/>
        <rFont val="仿宋_GB2312"/>
        <charset val="134"/>
      </rPr>
      <t>，配套排水渠800米；马沟村易滑坡区域治理土方15000m</t>
    </r>
    <r>
      <rPr>
        <b/>
        <sz val="11"/>
        <rFont val="宋体"/>
        <charset val="134"/>
      </rPr>
      <t>³</t>
    </r>
    <r>
      <rPr>
        <b/>
        <sz val="11"/>
        <rFont val="仿宋_GB2312"/>
        <charset val="134"/>
      </rPr>
      <t>，配套排水渠600米。</t>
    </r>
  </si>
  <si>
    <t>通过项目实施，可彻底解决山集村村生产设施滞后、改善群众出行条件，为群众增产增收和改善人居环境奠定坚实基础。技术服务指导、吸纳就业。</t>
  </si>
  <si>
    <t>通过实施地质灾害除险加固项目，实现项目实施 村产业发展美、生态环境美、人文社会美和生活富裕美的目标。</t>
  </si>
  <si>
    <t>2021-2022年项目结余资金98万元。</t>
  </si>
  <si>
    <t>其他方面</t>
  </si>
  <si>
    <t>（一）就业补助</t>
  </si>
  <si>
    <t>跨省就业一次性往返交通补助项目</t>
  </si>
  <si>
    <t>大庄镇、韩店镇
良邑镇、柳梁镇
南湖镇、南坪镇
盘安镇、水洛镇
通化镇、万泉镇
卧龙镇、阳川镇
杨河乡、永宁镇
岳堡镇、赵墩乡
郑河乡、朱店镇
18个乡镇</t>
  </si>
  <si>
    <t>根据省人力资源和社会保障厅、省发展改革委、省财政厅、省农业农村厅、省乡村振兴局《关于做好2023年脱贫人口稳岗就业工作的通知》（甘人社通〔2023〕91号）文件精神，为激发脱贫劳动力（监测对象）外出转移就业的积极性，持续促进脱贫群众增收。对跨省就业3个月以上的脱贫劳动力，按照每人不超过600元的标准分档给予一次性往返交通补助，其中对在西北五省（除甘肃省）就业的，按500元给予补助，其余省份按600元给予补助；对省内就近就业3个月以上的脱贫劳动力，按每人不超过300元的标准分档给予一次性往返交通补助，其中县内按100元给予补助，县外省内按300元给予补助。</t>
  </si>
  <si>
    <t>激发脱贫劳动力（监测对象）外出转移就业的积极性，持续促进脱贫群众增收。</t>
  </si>
  <si>
    <t>增加脱贫劳动力（监测对象）务工收入。</t>
  </si>
  <si>
    <t>人社局</t>
  </si>
  <si>
    <t>刘宣斌</t>
  </si>
  <si>
    <t>就业中心
各乡镇</t>
  </si>
  <si>
    <t>张宗贤
各乡镇长</t>
  </si>
  <si>
    <t>县级衔接补助资金72万元。</t>
  </si>
  <si>
    <t>（二）农业技术培训</t>
  </si>
  <si>
    <t>高素质农民培育项目</t>
  </si>
  <si>
    <t>计划培育高素质农民450人，其中经营管理型150人（新型农业经营主体带头人、产业发展带头人、乡村建设带头人、乡村治理及社会事业发展带头人、农村创新创业青年、种养加能手等；专业生产型200人（大豆生产、大豆玉米带状复合种植、玉米生产、蔬菜生产、水果生产、牛羊养殖、生猪养殖、奶农培训等）；技能服务型100人（农机手、动物防疫、农村电商、耕地保护、学法用法、沼气安全生产等）的培育任务。</t>
  </si>
  <si>
    <t>甘农财发〔2023〕49号</t>
  </si>
  <si>
    <t>通过项目实施，大力开展经营管理型、专业生产型和技能服务型高素质农民培育，加快形成与产业需求相适应、与农村发展相协调的高素质农民队伍，夯实稳粮扩油人才支撑，为全面推进乡村振兴、加快建设农业强国提供坚实人才保障。</t>
  </si>
  <si>
    <t>通过培训，进一步提高农民生产技术技能，提升产业发展能力和农民素质素养，带动高素质农民领办创办产业联合体抱团发展、协作发展、互补发展，增强高素质农民发展能力。</t>
  </si>
  <si>
    <t>县农业农村局</t>
  </si>
  <si>
    <t>2023年农业经营主体能力提升资金（高素质农民培育）120万元。</t>
  </si>
  <si>
    <t>（三）雨露计划职业教育</t>
  </si>
  <si>
    <t>“雨露计划”职业技能培训补助项目</t>
  </si>
  <si>
    <t>17个乡镇</t>
  </si>
  <si>
    <t>一是计划对全县2023年春季学期在校的所有接受中等、高等职业教育的脱贫户、监测对象家庭新成长劳动力进行补助，每人0.15万元，约2406人360.9万元；二是计划对全县2023年秋季学期在校的所有接受中等、高等职业教育的脱贫户、监测对象家庭新成长劳动力进行补助，每人0.15万元，约2406人360.9万元。</t>
  </si>
  <si>
    <t>通过项目实施，为全县17个乡镇4812人（次）秋季在校的所有接受中等、高等职业教育的脱贫户家庭（含监测帮扶对象家庭）学生进行补助，逐步提高了农村脱贫家庭子女初、高中毕业后接受中、高等职业教育的比例， 确保每个有意愿的脱贫家庭新成长劳动力学会一项实用技能，就业创业能力得到提升，家庭工作性收入占比显著提高，实现一人长期就业，全家增收致富的目标。</t>
  </si>
  <si>
    <t>通过政策扶持，逐步提高农村脱贫家庭子女初、高中毕业后接受中、高等职业教育的比例，确保每个有意愿的脱贫家庭新成长劳动力学会一项实用技能，就业创业能力得到提升，家庭工作性收入占比显著提高，实现一人长期就业，全家增收致富。</t>
  </si>
  <si>
    <t>乡村振兴局</t>
  </si>
  <si>
    <t>杨甲锁</t>
  </si>
  <si>
    <t>乡村振兴事务服务中心
各乡镇</t>
  </si>
  <si>
    <t>程红元
相关
乡镇长</t>
  </si>
  <si>
    <t>县级衔接补助资金721.8万元。</t>
  </si>
  <si>
    <t>大庄镇“雨露计划”职业技能培训补助项目</t>
  </si>
  <si>
    <t>一是对大庄镇2023年春季学期在校的所有接受中等、高等职业教育的脱贫户、监测对象家庭新成长劳动力进行补助，每人0.15万元，共154人23.1万元；
二是对大庄镇2023年秋季学期在校的所有接受中等、高等职业教育的脱贫户、监测对象家庭新成长劳动力进行补助，每人0.15万元，共154人23.1万元。</t>
  </si>
  <si>
    <t>通过项目实施，为全镇春秋两季在校的所有接受中等、高等职业教育的脱贫户家庭（含监测帮扶对象家庭）学生进行补助，逐步提高了农村脱贫家庭子女初、高中毕业后接受中、高等职业教育的比例， 确保每个有意愿的脱贫家庭新成长劳动力学会一项实用技能，就业创业能力得到提升，家庭工作性收入占比显著提高，实现一人长期就业，全家增收致富的目标。</t>
  </si>
  <si>
    <t>韩店镇“雨露计划”职业技能培训补助项目</t>
  </si>
  <si>
    <t>一是对韩店镇2023年春季学期在校的所有接受中等、高等职业教育的脱贫户、监测对象家庭新成长劳动力进行补助，每人0.15万元，共268人40.2万元；
二是对韩店镇2023年秋季学期在校的所有接受中等、高等职业教育的脱贫户、监测对象家庭新成长劳动力进行补助，每人0.15万元，共268人40.2万元。</t>
  </si>
  <si>
    <t>苏立军</t>
  </si>
  <si>
    <t>良邑镇“雨露计划”职业技能培训补助项目</t>
  </si>
  <si>
    <t>一是对良邑镇2023年春季学期在校的所有接受中等、高等职业教育的脱贫户、监测对象家庭新成长劳动力进行补助，每人0.15万元，共130人19.5万元；
二是对良邑镇2023年秋季学期在校的所有接受中等、高等职业教育的脱贫户、监测对象家庭新成长劳动力进行补助，每人0.15万元，共129人19.35万元。</t>
  </si>
  <si>
    <t>柳梁镇“雨露计划”职业技能培训补助项目</t>
  </si>
  <si>
    <t>一是对柳梁镇2023年春季学期在校的所有接受中等、高等职业教育的脱贫户、监测对象家庭新成长劳动力进行补助，每人0.15万元，共166人24.9万元；
二是对柳梁镇2023年秋季学期在校的所有接受中等、高等职业教育的脱贫户、监测对象家庭新成长劳动力进行补助，每人0.15万元，共166人24.9万元。</t>
  </si>
  <si>
    <t>南湖镇“雨露计划”职业技能培训补助项目</t>
  </si>
  <si>
    <t>一是对南湖镇2023年春季学期在校的所有接受中等、高等职业教育的脱贫户、监测对象家庭新成长劳动力进行补助，每人0.15万元，共80人12万元；
二是对南湖镇2023年秋季学期在校的所有接受中等、高等职业教育的脱贫户、监测对象家庭新成长劳动力进行补助，每人0.15万元，共80人12万元。</t>
  </si>
  <si>
    <t>南坪镇“雨露计划”职业技能培训补助项目</t>
  </si>
  <si>
    <t>一是对南坪镇2023年春季学期在校的所有接受中等、高等职业教育的脱贫户、监测对象家庭新成长劳动力进行补助，每人0.15万元，共136人20.4万元；
二是对南坪镇2023年秋季学期在校的所有接受中等、高等职业教育的脱贫户、监测对象家庭新成长劳动力进行补助，每人0.15万元，共136人20.4万元。</t>
  </si>
  <si>
    <t>张涛</t>
  </si>
  <si>
    <t>水洛镇“雨露计划”职业技能培训补助项目</t>
  </si>
  <si>
    <t>一是对水洛镇2023年春季学期在校的所有接受中等、高等职业教育的脱贫户、监测对象家庭新成长劳动力进行补助，每人0.15万元，共134人20万元；
二是对水洛镇2023年秋季学期在校的所有接受中等、高等职业教育的脱贫户、监测对象家庭新成长劳动力进行补助，每人0.15万元，共133人20.05万元。</t>
  </si>
  <si>
    <t>郑建龙</t>
  </si>
  <si>
    <t>通化镇“雨露计划”职业技能培训补助项目</t>
  </si>
  <si>
    <t>一是对通化镇2023年春季学期在校的所有接受中等、高等职业教育的脱贫户、监测对象家庭新成长劳动力进行补助，每人0.15万元，共166人24.9万元；
二是对通化镇2023年秋季学期在校的所有接受中等、高等职业教育的脱贫户、监测对象家庭新成长劳动力进行补助，每人0.15万元，共166人24.9万元。</t>
  </si>
  <si>
    <t>万泉镇“雨露计划”职业技能培训补助项目</t>
  </si>
  <si>
    <t>一是对万泉镇2023年春季学期在校的所有接受中等、高等职业教育的脱贫户、监测对象家庭新成长劳动力进行补助，每人0.15万元，共100人15万元；
二是对万泉镇2023年秋季学期在校的所有接受中等、高等职业教育的脱贫户、监测对象家庭新成长劳动力进行补助，每人0.15万元，共99人14.85万元。</t>
  </si>
  <si>
    <t>卧龙镇“雨露计划”职业技能培训补助项目</t>
  </si>
  <si>
    <t>一是对卧龙镇2023年春季学期在校的所有接受中等、高等职业教育的脱贫户、监测对象家庭新成长劳动力进行补助，每人0.15万元，共254人38.1万元；
二是对卧龙镇2023年秋季学期在校的所有接受中等、高等职业教育的脱贫户、监测对象家庭新成长劳动力进行补助，每人0.15万元，共254人38.1万元。</t>
  </si>
  <si>
    <t>阳川镇“雨露计划”职业技能培训补助项目</t>
  </si>
  <si>
    <t>一是对阳川镇2023年春季学期在校的所有接受中等、高等职业教育的脱贫户、监测对象家庭新成长劳动力进行补助，每人0.15万元，共105人15.75万元；
二是对阳川镇2023年秋季学期在校的所有接受中等、高等职业教育的脱贫户、监测对象家庭新成长劳动力进行补助，每人0.15万元，共106人15.9万元。</t>
  </si>
  <si>
    <t>杨河乡“雨露计划”职业技能培训补助项目</t>
  </si>
  <si>
    <t>一是对杨河乡2023年春季学期在校的所有接受中等、高等职业教育的脱贫户、监测对象家庭新成长劳动力进行补助，每人0.15万元，共118人17.7万元；
二是对杨河乡2023年秋季学期在校的所有接受中等、高等职业教育的脱贫户、监测对象家庭新成长劳动力进行补助，每人0.15万元，共118人17.7万元。</t>
  </si>
  <si>
    <t>通过项目实施，为全乡春秋两季在校的所有接受中等、高等职业教育的脱贫户家庭（含监测帮扶对象家庭）学生进行补助，逐步提高了农村脱贫家庭子女初、高中毕业后接受中、高等职业教育的比例， 确保每个有意愿的脱贫家庭新成长劳动力学会一项实用技能，就业创业能力得到提升，家庭工作性收入占比显著提高，实现一人长期就业，全家增收致富的目标。</t>
  </si>
  <si>
    <t>永宁镇“雨露计划”职业技能培训补助项目</t>
  </si>
  <si>
    <t>一是对永宁镇2023年春季学期在校的所有接受中等、高等职业教育的脱贫户、监测对象家庭新成长劳动力进行补助，每人0.15万元，共146人21.9万元；
二是对永宁镇2023年秋季学期在校的所有接受中等、高等职业教育的脱贫户、监测对象家庭新成长劳动力进行补助，每人0.15万元，共146人21.9万元。</t>
  </si>
  <si>
    <t>岳堡镇“雨露计划”职业技能培训补助项目</t>
  </si>
  <si>
    <t>一是对岳堡镇2023年春季学期在校的所有接受中等、高等职业教育的脱贫户、监测对象家庭新成长劳动力进行补助，每人0.15万元，共92人13.8万元；
二是对岳堡镇2023年秋季学期在校的所有接受中等、高等职业教育的脱贫户、监测对象家庭新成长劳动力进行补助，每人0.15万元，共91人13.65万元。</t>
  </si>
  <si>
    <t>赵墩乡“雨露计划”职业技能培训补助项目</t>
  </si>
  <si>
    <t>一是对赵墩乡2023年春季学期在校的所有接受中等、高等职业教育的脱贫户、监测对象家庭113人16.95万元；
二是对赵墩乡2023年秋季学期在校的所有接受中等、高等职业教育的脱贫户、监测对象家庭新成长劳动力进行补助，每人0.15万元，共114人17.1万元。</t>
  </si>
  <si>
    <t>郑河乡“雨露计划”职业技能培训补助项目</t>
  </si>
  <si>
    <t>一是对郑河乡2023年春季学期在校的所有接受中等、高等职业教育的脱贫户、监测对象家庭新成长劳动力进行补助，每人0.15万元，共83人12.45万元；
二是对郑河乡2023年秋季学期在校的所有接受中等、高等职业教育的脱贫户、监测对象家庭新成长劳动力进行补助，每人0.15万元，共83人12.45万元。</t>
  </si>
  <si>
    <t>李伟</t>
  </si>
  <si>
    <t>朱店镇“雨露计划”职业技能培训补助项目</t>
  </si>
  <si>
    <t>一是对朱店镇2023年春季学期在校的所有接受中等、高等职业教育的脱贫户、监测对象家庭新成长劳动力进行补助，每人0.15万元，共162人24.3万元；
二是对朱店镇2023年秋季学期在校的所有接受中等、高等职业教育的脱贫户、监测对象家庭新成长劳动力进行补助，每人0.15万元，共162人24.3万元。</t>
  </si>
  <si>
    <t>（四）公益性岗位</t>
  </si>
  <si>
    <t>乡村公益性岗位项目</t>
  </si>
  <si>
    <t>计划在全县开发乡村道路维护员、乡村保洁员、乡村绿化员、乡村水电保障员等公益性岗位3018个，按照每人每月500元岗位补贴。</t>
  </si>
  <si>
    <t>安置脱贫家庭劳动力3018人，按照每人每月500元标准发放岗位补贴，切实解决脱贫家庭就业难题，巩固脱贫攻坚成果。</t>
  </si>
  <si>
    <t>通过设置公益性岗位，充分调动脱贫人口、农村低收入人口等群体就业主动性，有效实现脱贫人口、农村低收入人口等群体就近就地稳岗就业和持续增收。</t>
  </si>
  <si>
    <t>就业中心
劳务办
各乡镇</t>
  </si>
  <si>
    <t>县级衔接补助资金1810.8万元。</t>
  </si>
  <si>
    <t>水洛镇乡村公益性岗位项目</t>
  </si>
  <si>
    <t>在全镇开发乡村道路维护员、乡村保洁员、乡村绿化员、乡村水电保障员等公益性岗位134个。按照每人每月500元岗位补贴，共需岗位补贴资金80.4万元。</t>
  </si>
  <si>
    <t>切实解决脱贫家庭就业难题，巩固脱贫攻坚成果。</t>
  </si>
  <si>
    <t>就业中心
水洛镇</t>
  </si>
  <si>
    <t>刘宣斌
郑健龙</t>
  </si>
  <si>
    <t>南湖镇乡村公益性岗位项目</t>
  </si>
  <si>
    <t>在全镇开发乡村道路维护员、乡村保洁员、乡村绿化员、乡村水电保障员等公益性岗位87个。按照每人每月500元岗位补贴，共需岗位补贴资金52.2万元。</t>
  </si>
  <si>
    <t>就业中心
南湖镇</t>
  </si>
  <si>
    <t>刘宣斌
靳国璧</t>
  </si>
  <si>
    <t>朱店镇乡村公益性岗位项目</t>
  </si>
  <si>
    <t>在全镇开发乡村道路维护员、乡村保洁员、乡村绿化员、乡村水电保障员等公益性岗位155个。按照每人每月500元岗位补贴，共需岗位补贴资金93万元。</t>
  </si>
  <si>
    <t>就业中心
朱店镇</t>
  </si>
  <si>
    <t>刘宣斌
苏甲宾</t>
  </si>
  <si>
    <t>万泉镇乡村公益性岗位项目</t>
  </si>
  <si>
    <t>在全镇开发乡村道路维护员、乡村保洁员、乡村绿化员、乡村水电保障员等公益性岗位108个。按照每人每月500元岗位补贴，共需岗位补贴资金64.8万元。</t>
  </si>
  <si>
    <t>就业中心
万泉镇</t>
  </si>
  <si>
    <t>刘宣斌
郭  翔</t>
  </si>
  <si>
    <t>韩店镇乡村公益性岗位项目</t>
  </si>
  <si>
    <t>在全镇开发乡村道路维护员、乡村保洁员、乡村绿化员、乡村水电保障员等公益性岗位211个。按照每人每月500元岗位补贴，共需岗位补贴资金126.6万元。</t>
  </si>
  <si>
    <t>就业中心
韩店镇</t>
  </si>
  <si>
    <t>刘宣斌
苏立君</t>
  </si>
  <si>
    <t>卧龙镇乡村公益性岗位项目</t>
  </si>
  <si>
    <t>在全镇开发乡村道路维护员、乡村保洁员、乡村绿化员、乡村水电保障员等公益性岗位305个。按照每人每月500元岗位补贴，共需岗位补贴资金183万元。</t>
  </si>
  <si>
    <t>就业中心
卧龙镇</t>
  </si>
  <si>
    <t>刘宣斌
刘兵强</t>
  </si>
  <si>
    <t>阳川镇乡村公益性岗位项目</t>
  </si>
  <si>
    <t>在全镇开发乡村道路维护员、乡村保洁员、乡村绿化员、乡村水电保障员等公益性岗位116个。按照每人每月500元岗位补贴，共需岗位补贴资金69.6万元。</t>
  </si>
  <si>
    <t>就业中心
阳川镇</t>
  </si>
  <si>
    <t>刘宣斌
石仁俊</t>
  </si>
  <si>
    <t>盘安镇乡村公益性岗位项目</t>
  </si>
  <si>
    <t>在全镇开发乡村道路维护员、乡村保洁员、乡村绿化员、乡村水电保障员等公益性岗位259个。按照每人每月500元岗位补贴，共需岗位补贴资金155.4万元。</t>
  </si>
  <si>
    <t>就业中心
盘安镇</t>
  </si>
  <si>
    <t>刘宣斌
文红伟</t>
  </si>
  <si>
    <t>大庄镇乡村公益性岗位项目</t>
  </si>
  <si>
    <t>在全镇开发乡村道路维护员、乡村保洁员、乡村绿化员、乡村水电保障员等公益性岗位196个。按照每人每月500元岗位补贴，共需岗位补贴资金117.6万元。</t>
  </si>
  <si>
    <t>就业中心
大庄镇</t>
  </si>
  <si>
    <t>刘宣斌
马库和</t>
  </si>
  <si>
    <t>通化镇乡村公益性岗位项目</t>
  </si>
  <si>
    <t>在全镇开发乡村道路维护员、乡村保洁员、乡村绿化员、乡村水电保障员等公益性岗位219个。按照每人每月500元岗位补贴，共需岗位补贴资金131.4万元。</t>
  </si>
  <si>
    <t>就业中心
通化镇</t>
  </si>
  <si>
    <t>刘宣斌
何玉柱</t>
  </si>
  <si>
    <t>永宁镇乡村公益性岗位项目</t>
  </si>
  <si>
    <t>在全镇开发乡村道路维护员、乡村保洁员、乡村绿化员、乡村水电保障员等公益性岗位165个。按照每人每月500元岗位补贴，共需岗位补贴资金99万元。</t>
  </si>
  <si>
    <t>就业中心
永宁镇</t>
  </si>
  <si>
    <t>刘宣斌
张  荣</t>
  </si>
  <si>
    <t>良邑镇乡村公益性岗位项目</t>
  </si>
  <si>
    <t>在全镇开发乡村道路维护员、乡村保洁员、乡村绿化员、乡村水电保障员等公益性岗位152个。按照每人每月500元岗位补贴，共需岗位补贴资金91.2万元。</t>
  </si>
  <si>
    <t>就业中心
良邑镇</t>
  </si>
  <si>
    <t>刘宣斌
石晓东</t>
  </si>
  <si>
    <t>岳堡镇乡村公益性岗位项目</t>
  </si>
  <si>
    <t>在全镇开发乡村道路维护员、乡村保洁员、乡村绿化员、乡村水电保障员等公益性岗位111个。按照每人每月500元岗位补贴，共需岗位补贴资金66.6万元。</t>
  </si>
  <si>
    <t>就业中心
岳堡镇</t>
  </si>
  <si>
    <t>刘宣斌
王彤彤</t>
  </si>
  <si>
    <t>柳梁镇乡村公益性岗位项目</t>
  </si>
  <si>
    <t>在全镇开发乡村道路维护员、乡村保洁员、乡村绿化员、乡村水电保障员等公益性岗位208个。按照每人每月500元岗位补贴，共需岗位补贴资金124.8万元。</t>
  </si>
  <si>
    <t>就业中心
柳梁镇</t>
  </si>
  <si>
    <t>刘宣斌
马平原</t>
  </si>
  <si>
    <t>南坪镇乡村公益性岗位项目</t>
  </si>
  <si>
    <t>就业中心
南坪镇</t>
  </si>
  <si>
    <t>刘宣斌
张  焘</t>
  </si>
  <si>
    <t>杨河乡乡村公益性岗位项目</t>
  </si>
  <si>
    <t>在全乡开发乡村道路维护员、乡村保洁员、乡村绿化员、乡村水电保障员等公益性岗位165个。按照每人每月500元岗位补贴，共需岗位补贴资金99万元。</t>
  </si>
  <si>
    <t>就业中心
杨河乡</t>
  </si>
  <si>
    <t>刘宣斌
张智灜</t>
  </si>
  <si>
    <t>赵墩乡乡村公益性岗位项目</t>
  </si>
  <si>
    <t>在全乡开发乡村道路维护员、乡村保洁员、乡村绿化员、乡村水电保障员等公益性岗位115个。按照每人每月500元岗位补贴，共需岗位补贴资金69万元。</t>
  </si>
  <si>
    <t>就业中心
赵墩乡</t>
  </si>
  <si>
    <t>刘宣斌
李亚辉</t>
  </si>
  <si>
    <t>郑河乡乡村公益性岗位项目</t>
  </si>
  <si>
    <t>在全乡开发乡村道路维护员、乡村保洁员、乡村绿化员、乡村水电保障员等公益性岗位178个。按照每人每月500元岗位补贴，共需岗位补贴资金106.8万元。</t>
  </si>
  <si>
    <t>就业中心
郑河乡</t>
  </si>
  <si>
    <t>刘宣斌
李  伟</t>
  </si>
  <si>
    <t>村级公益性设施共管共享项目</t>
  </si>
  <si>
    <t>万泉镇、柳梁镇        朱店镇、大庄镇      阳川镇、南坪镇     杨河乡、永宁镇     南湖镇、良邑镇     岳堡镇、赵墩乡     盘安镇、水洛镇     卧龙镇、韩店镇      通化镇、郑河乡
18个乡镇</t>
  </si>
  <si>
    <t>对全县18个乡镇，精准开发县级农村公益性岗位688个，每个岗位每月补贴500元，其中乡村道路维修员66个、乡村保洁员65个、乡村绿化员63个、乡村防疫消杀员63个、乡村公益性设施管理员63个、乡村巡逻员60个，公厕管护员308个。</t>
  </si>
  <si>
    <t>解决脱贫群众的稳定就业和持续增收，实现脱贫攻坚与乡村振兴双丰收，保障村级公益性设施正常运行，促进村级公益性事业健康发展。</t>
  </si>
  <si>
    <t>通过实施该项目，实现脱贫攻坚与乡村振兴双丰收，保障村级公益性设施正常运行，促进村级公益性事业健康发展。</t>
  </si>
  <si>
    <t>马兴</t>
  </si>
  <si>
    <t>县级衔接补助资金412.8万元。</t>
  </si>
  <si>
    <t>水洛镇村级公益性设施共管共享项目</t>
  </si>
  <si>
    <t>李碾村、徐碾村
中川村、李庄村
东关村、西关村
贺庄村、何马村
新兴村、新光村
陈洞村、柳咀村
文湾村、胡沟村
崖王村、郭堡村
二李村、吊沟村</t>
  </si>
  <si>
    <t>在全镇精准开发县级精准开发县级农村公益性岗位53个，每个岗位每月补贴500元。</t>
  </si>
  <si>
    <t>农业
农村局</t>
  </si>
  <si>
    <t>南湖镇村级公益性设施共管共享项目</t>
  </si>
  <si>
    <t>汪家村、曹湾村                        庙岔村、贾门村            寺门村、席河村                  北关村、南门村                 陈庄村、大庄村            双堡村、李湾村                     高房村、石阳村            李庄村、石峡村</t>
  </si>
  <si>
    <t>在全镇精准开发县级精准开发县级农村公益性岗位48个，每个岗位每月补贴500元。</t>
  </si>
  <si>
    <t>朱店镇村级公益性设施共管共享项目</t>
  </si>
  <si>
    <t>小湾村、新王村                           河北村、朱河村                             柳窑村、毛柳村                                王坪村、万柳村                          柳李村、王川村                            大曹村、三合村                            西街村、高庙村                          杨湾村、吴沟村                        董湾村、郑山村                     东街村、中街村                           牛咀村</t>
  </si>
  <si>
    <t>在全镇精准开发县级精准开发县级农村公益性岗位62个，每个岗位每月补贴500元。</t>
  </si>
  <si>
    <t>万泉镇村级公益性设施共管共享项目</t>
  </si>
  <si>
    <t>圪寺村、田湾村                            高川村、王岔村                          霍李村、邵坪村                          东沟村、徐城村                        马川村、万川村                         东台村、清水沟                         田坪村、田岔村                    万庄村、杜家村                      刘家村、东山村                        西坪村、崔坪村
史沟村</t>
  </si>
  <si>
    <t>在全镇精准开发县级精准开发县级农村公益性岗位66个，每个岗位每月补贴500元。</t>
  </si>
  <si>
    <t>韩店镇村级公益性设施共管共享项目</t>
  </si>
  <si>
    <t>岔沟村、东门村
郭漫村、花河村
刘河村、刘咀村
马寺村、聂坪村
潘河村、上洼村
石桥村、试雨村
王崖村、武家村
西门村、下沟村
中庄村、聂坪村
石桥村</t>
  </si>
  <si>
    <t>在全镇精准开发县级精准开发县级农村公益性岗位24个，每个岗位每月补贴500元。</t>
  </si>
  <si>
    <t>卧龙镇村级公益性设施共管共享项目</t>
  </si>
  <si>
    <t>魏山村、刘罗村                                     郝家村、魏湾村                            庙湾村、山集村                               山赵村、张余村                             马湾村、棉沟村                           大庄村、下杨村                             双合村、仇梁村                                    后梁村、马沟村                              仇沟村、何家村                              阴李村、张山村                                  孙河村、苏山村                               石山村、杨魏村</t>
  </si>
  <si>
    <t>在全镇精准开发县级精准开发县级农村公益性岗位28个，每个岗位每月补贴500元。</t>
  </si>
  <si>
    <t>刘安东</t>
  </si>
  <si>
    <t>阳川镇村级公益性设施共管共享项目</t>
  </si>
  <si>
    <t>大湾村、台咀村                                    红坡村、李咀村                                   岳坪村、王源村                                三益村、赵湾村                                 李湾村、刘湾村                                 下堡村、新沟村                                孙王村、苟岔村                           东湾村、西湾村</t>
  </si>
  <si>
    <t>在全镇精准开发县级精准开发县级农村公益性岗位49个，每个岗位每月补贴500元。</t>
  </si>
  <si>
    <t>通化镇村级公益性设施共管共享项目</t>
  </si>
  <si>
    <t>中庄村、刘善村                         梁河村、新后庄                     薛沟村、野赵村                             新庄村、通边村                           陈堡村、梅堡村                        石岔村、韩席村                            韩湾村、高崖韩                            阳坡何、新集村</t>
  </si>
  <si>
    <t>在全镇精准开发县级精准开发县级农村公益性岗位23个，每个岗位每月补贴500元。</t>
  </si>
  <si>
    <t>大庄镇村级公益性设施共管共享项目</t>
  </si>
  <si>
    <t>大庄村、丁山村             杜家村、老山沟                 连王村、梁山村                    刘沟村、刘庙村                    南湾村、青龙沟                    上李村、王山村                     下王村、小湾村                    杨局村、张山村</t>
  </si>
  <si>
    <t>在全镇精准开发县级精准开发县级农村公益性岗位25个，每个岗位每月补贴500元。</t>
  </si>
  <si>
    <t>岳堡镇村级公益性设施共管共享项目</t>
  </si>
  <si>
    <t>王岔村、南岔村                              岔局村、蔡家村                                 下闫村、岳堡村                              蒋寺村、大湾村                                崔家村、埂塄村                                         岔口村、吴家村</t>
  </si>
  <si>
    <t>杨河乡村级公益性设施共管共享项目</t>
  </si>
  <si>
    <t>马寺村、杨河村                              李润村、关湾村                            王湾村、寺岔村                                  沈岔村、逯岔村                                  马阳洼、张沟村                                       大庄村、李庄村                                   元咀村</t>
  </si>
  <si>
    <t>在全乡精准开发县级精准开发县级农村公益性岗位66个，每个岗位每月补贴500元。</t>
  </si>
  <si>
    <t>赵墩乡村级公益性设施共管共享项目</t>
  </si>
  <si>
    <t>赵墩村、王堡村                          蛟寺村、蛟掌村                             裴堡村、牡丹村                          井沟村、阳川村                              孙庙村、梨湾村                          大庄村、关道村                             石咀村</t>
  </si>
  <si>
    <t>在全乡精准开发县级精准开发县级农村公益性岗位32个，每个岗位每月补贴500元。</t>
  </si>
  <si>
    <t>柳梁镇村级公益性设施共管共享项目</t>
  </si>
  <si>
    <t>陈山村、川边村         大庄村、吊咀村         河湾村、李堡村           李山村、柳梁村           柳渠村、乱庄村         孟山村、下岔村         徐家村、阳坡村            阳洼村、张陈村               赵岔村、周蒲村</t>
  </si>
  <si>
    <t>在全镇精准开发县级精准开发县级农村公益性岗位57个，每个岗位每月补贴500元。</t>
  </si>
  <si>
    <t>良邑镇村级公益性设施共管共享项目</t>
  </si>
  <si>
    <t>陈岔村、陈山村
陈峡村、大坪村
滴水崖、郭魏村
黑龙沟、何川村
苏苗塬、李咀村
杨李湾、良邑村
杨王村</t>
  </si>
  <si>
    <t>在全镇精准开发县级精准开发县级农村公益性岗位26个，每个岗位每月补贴500元。</t>
  </si>
  <si>
    <t>永宁镇村级公益性设施共管共享项目</t>
  </si>
  <si>
    <t>漫湾村、河湾村                              阳洼村、刘门村                            老村村、苏山村                               宋堡村、秦洼村                          鱼咀村、下湾村                            朱湾村、陈湾村                   谈街村、葛峡村                         赵湾村、许湾村</t>
  </si>
  <si>
    <t>南坪镇村级公益性设施共管共享项目</t>
  </si>
  <si>
    <t>高庄村、唐山村                     史坪村、大庄村                      中靳村、史湾村                         苏坪村、阴洼村                         沈坪村、刘坪村                       寺门村、刘靳村                        大李村</t>
  </si>
  <si>
    <t>在全镇精准开发县级精准开发县级农村公益性岗位31个，每个岗位每月补贴500元。</t>
  </si>
  <si>
    <t>盘安镇村级公益性设施共管共享项目</t>
  </si>
  <si>
    <t>托神村、雷家村                            周家村、杨宋村                      申湾村、焦湾村                   樊庙村、颉崖村                       牡丹村、刘陈村                     马家村、岔李村                 湾李村、吴陈村                         王上村、王下村                         孙沟村、王宫村</t>
  </si>
  <si>
    <t>在全镇精准开发县级精准开发县级农村公益性岗位35个，每个岗位每月补贴500元。</t>
  </si>
  <si>
    <t>文宏伟</t>
  </si>
  <si>
    <t>郑河乡村级公益性设施共管共享项目</t>
  </si>
  <si>
    <t>庙川村、史川村
具峡村、下寨村
阴洼村、龙湾村
卢洼村、史洼村
拉连寺、郑河村
条牛沟、上寨村</t>
  </si>
  <si>
    <t>在全镇精准开发县级精准开发县级农村公益性岗位12个，每个岗位每月补贴500元。</t>
  </si>
  <si>
    <t>李 伟</t>
  </si>
  <si>
    <t>美丽庭院巾帼家美积分超市建设项目</t>
  </si>
  <si>
    <t>18个乡镇
100个村</t>
  </si>
  <si>
    <t>根据《关于印发&lt;平凉市“巾帼家美积分超市”建设管理办法（试行）的通知&gt;》（平市妇发〔2021〕32号）要求，按照每个超市配备0.8万元的标准，为我县18个乡镇100个美丽庭院巾帼家美积分超市补充生活用品、日用品、手工产品等物资。</t>
  </si>
  <si>
    <t>平财农
〔2023〕
22号</t>
  </si>
  <si>
    <t>通过项目实施，引导广大妇女和家庭积极参与寻找“最美家庭”、创建“美丽庭院”、人居环境整治等活动，进一步发挥“超市”在推动乡村振兴中的积极作用。</t>
  </si>
  <si>
    <t>形成人人参与活动，户户争做最美家庭，有效巩固了脱贫成效和美丽乡村建设。</t>
  </si>
  <si>
    <t>妇联</t>
  </si>
  <si>
    <t>魏勤</t>
  </si>
  <si>
    <t>妇联   
各相关乡镇</t>
  </si>
  <si>
    <t>2021-2022年项目结余资金57万元；二批市级财政衔接补助资金（劳务输转资金）23万元。</t>
  </si>
  <si>
    <t>水洛镇美丽庭院巾帼家美积分超市建设项目</t>
  </si>
  <si>
    <t>吊沟村、郭堡村
柳咀村、二李村
陈洞村、胡沟村
徐碾村、中川村</t>
  </si>
  <si>
    <t>对全镇8个村的8个巾帼家美积分超市配备群众生活用品、日用品、手工产品等物资。</t>
  </si>
  <si>
    <t>妇联    
水洛镇</t>
  </si>
  <si>
    <t>南湖镇美丽庭院巾帼家美积分超市建设项目</t>
  </si>
  <si>
    <t>石峡村、石阳村
寺门村、陈庄村
李庄村</t>
  </si>
  <si>
    <t>对全镇5个村的5个巾帼家美积分超市（其中，新增1个，新增超市配备货架）配备群众生活用品、日用品、手工产品等物资。</t>
  </si>
  <si>
    <t>妇联    
南湖镇</t>
  </si>
  <si>
    <t>朱店镇美丽庭院巾帼家美积分超市建设项目</t>
  </si>
  <si>
    <t>牛咀村、杨湾村
高庙村、西街村
中街村、吴沟村
新王村、朱河村
大曹村、董湾村
毛柳村</t>
  </si>
  <si>
    <t>对全镇11个村的11个巾帼家美积分超市（其中，新增2个，新增超市配备货架）配备群众生活用品、日用品、手工产品等物资。</t>
  </si>
  <si>
    <t>妇联    
朱店镇</t>
  </si>
  <si>
    <t>万泉镇美丽庭院巾帼家美积分超市建设项目</t>
  </si>
  <si>
    <t>田湾村、田岔村
东沟村、万庄村
徐城村、马川村</t>
  </si>
  <si>
    <t>对全镇6个村的6个巾帼家美积分超市配备群众生活用品、日用品、手工产品等物资。</t>
  </si>
  <si>
    <t>妇联    
万泉镇</t>
  </si>
  <si>
    <t>韩店镇美丽庭院巾帼家美积分超市建设项目</t>
  </si>
  <si>
    <t>郭漫村、石桥村
岔沟村、试雨村
刘河村、下沟村
聂坪村、潘河村
花河村</t>
  </si>
  <si>
    <t>对全镇9个村的9个巾帼家美积分超市配备群众生活用品、日用品、手工产品等物资。</t>
  </si>
  <si>
    <t>妇联    
韩店镇</t>
  </si>
  <si>
    <t>阳川镇美丽庭院巾帼家美积分超市建设项目</t>
  </si>
  <si>
    <t>刘湾村
孙王村
三益村</t>
  </si>
  <si>
    <t>对全镇3个村的3个巾帼家美积分超市（其中，新增1个，新增超市配备货架）配备群众生活用品、日用品、手工产品等物资。</t>
  </si>
  <si>
    <t>妇联    
阳川镇</t>
  </si>
  <si>
    <t>卧龙镇美丽庭院巾帼家美积分超市建设项目</t>
  </si>
  <si>
    <t>马湾村、大庄村
仇梁村、张余村
山赵村、庙湾村
阴李村、郝家村</t>
  </si>
  <si>
    <t>对全镇8个村的8个巾帼家美积分超市（其中，新增1个，新增超市配备货架）配备群众生活用品、日用品、手工产品等物资。</t>
  </si>
  <si>
    <t>妇联    
卧龙镇</t>
  </si>
  <si>
    <t>盘安镇美丽庭院巾帼家美积分超市建设项目</t>
  </si>
  <si>
    <t>雷家村、杨宋村
刘陈村、颉崖村</t>
  </si>
  <si>
    <t>对全镇4个村的4个巾帼家美积分超市（其中，新增1个，新增超市配备货架）配备群众生活用品、日用品、手工产品等物资。</t>
  </si>
  <si>
    <t>妇联    
盘安镇</t>
  </si>
  <si>
    <t>通化镇美丽庭院巾帼家美积分超市建设项目</t>
  </si>
  <si>
    <t>韩湾村、石岔村
阳坡何、陈堡村
通边村</t>
  </si>
  <si>
    <t>妇联    
通化镇</t>
  </si>
  <si>
    <t>柳梁镇美丽庭院巾帼家美积分超市建设项目</t>
  </si>
  <si>
    <t>对全镇1个村的1个巾帼家美积分超市（其中，新增1个，新增超市配备货架）配备群众生活用品、日用品、手工产品等物资。</t>
  </si>
  <si>
    <t>妇联    
柳梁镇</t>
  </si>
  <si>
    <t>永宁镇美丽庭院巾帼家美积分超市建设项目</t>
  </si>
  <si>
    <t>谈街村、葛峡村
赵湾村、苏山村
宋堡村</t>
  </si>
  <si>
    <t>妇联    
永宁镇</t>
  </si>
  <si>
    <t>大庄镇美丽庭院巾帼家美积分超市建设项目</t>
  </si>
  <si>
    <t>大庄村、上李村
杨局村、刘庙村
连王村</t>
  </si>
  <si>
    <t>妇联    
大庄镇</t>
  </si>
  <si>
    <t>岳堡镇美丽庭院巾帼家美积分超市建设项目</t>
  </si>
  <si>
    <t>岔口村、岳堡村
南岔村、蔡家村
吴家村</t>
  </si>
  <si>
    <t>对全镇5个村的5个巾帼家美积分超市配备群众生活用品、日用品、手工产品等物资。</t>
  </si>
  <si>
    <t>妇联    
岳堡镇</t>
  </si>
  <si>
    <t>良邑镇美丽庭院巾帼家美积分超市建设项目</t>
  </si>
  <si>
    <t>杨李湾村
陈峡村</t>
  </si>
  <si>
    <t>对全镇2个村的2个巾帼家美积分超市（其中，新增1个，新增超市配备货架）配备群众生活用品、日用品、手工产品等物资。</t>
  </si>
  <si>
    <t>妇联    
良邑镇</t>
  </si>
  <si>
    <t>南坪镇美丽庭院巾帼家美积分超市建设项目</t>
  </si>
  <si>
    <t>中靳村、大庄村
唐山村、寺门村
阴洼村、苏坪村
沈坪村、大李村
高庄村、史坪村
史湾村</t>
  </si>
  <si>
    <t>对全镇11个村的11个巾帼家美积分超市配备群众生活用品、日用品、手工产品等物资。</t>
  </si>
  <si>
    <t>妇联    
南坪镇</t>
  </si>
  <si>
    <t>杨河乡美丽庭院巾帼家美积分超市建设项目</t>
  </si>
  <si>
    <t>李润村、关湾村
马阳洼村、逯岔村</t>
  </si>
  <si>
    <t>对全乡4个村的4个巾帼家美积分超市（其中，新增2个，新增超市配备货架）配备群众生活用品、日用品、手工产品等物资。</t>
  </si>
  <si>
    <t>妇联    
杨河乡</t>
  </si>
  <si>
    <t>赵墩乡美丽庭院巾帼家美积分超市建设项目</t>
  </si>
  <si>
    <t>关道村
裴堡村
赵墩村</t>
  </si>
  <si>
    <t>对全乡3个村的3个巾帼家美积分超市（其中，新增1个，新增超市配备货架）配备群众生活用品、日用品、手工产品等物资。</t>
  </si>
  <si>
    <t>妇联    
赵墩乡</t>
  </si>
  <si>
    <t>郑河乡美丽庭院巾帼家美积分超市建设项目</t>
  </si>
  <si>
    <t>史川村、庙川村
卢洼村、阴洼村
龙湾村</t>
  </si>
  <si>
    <t>对全乡5个村的5个巾帼家美积分超市配备群众生活用品、日用品、手工产品等物资。</t>
  </si>
  <si>
    <t>妇联    
郑河乡</t>
  </si>
  <si>
    <t xml:space="preserve">附件3 </t>
  </si>
  <si>
    <t>统筹整合财政涉农资金绩效目标表</t>
  </si>
  <si>
    <t>（2023年度）</t>
  </si>
  <si>
    <t>县（市、区）：</t>
  </si>
  <si>
    <t>项目负责人及电话</t>
  </si>
  <si>
    <t>主管部门</t>
  </si>
  <si>
    <t>实施单位</t>
  </si>
  <si>
    <t>资金情况
（万元）</t>
  </si>
  <si>
    <t>年度资金总额：</t>
  </si>
  <si>
    <t xml:space="preserve">       其中：财政拨款</t>
  </si>
  <si>
    <t xml:space="preserve">             其他资金</t>
  </si>
  <si>
    <t>总
体
目
标</t>
  </si>
  <si>
    <t>年度目标</t>
  </si>
  <si>
    <t>绩
效
指
标</t>
  </si>
  <si>
    <t>一级指标</t>
  </si>
  <si>
    <t>二级指标</t>
  </si>
  <si>
    <t>三级指标</t>
  </si>
  <si>
    <t>指标值</t>
  </si>
  <si>
    <t>产出指标</t>
  </si>
  <si>
    <t>数量指标</t>
  </si>
  <si>
    <t>质量指标</t>
  </si>
  <si>
    <t>时效指标</t>
  </si>
  <si>
    <t>成本指标</t>
  </si>
  <si>
    <t>效益指标</t>
  </si>
  <si>
    <t>经济效益
指标</t>
  </si>
  <si>
    <t>社会效益
指标</t>
  </si>
  <si>
    <t>满意度指标</t>
  </si>
  <si>
    <t>服务对象
满意度指标</t>
  </si>
  <si>
    <t>填报人：                 单位负责人：                      上报时间：      年  月  日</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</si>
</sst>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 numFmtId="179" formatCode="0_);[Red]\(0\)"/>
    <numFmt numFmtId="180" formatCode="0.0000_ "/>
    <numFmt numFmtId="181" formatCode="0.000_ "/>
    <numFmt numFmtId="182" formatCode="0.0000_);[Red]\(0.0000\)"/>
    <numFmt numFmtId="183" formatCode="0.000_);[Red]\(0.000\)"/>
  </numFmts>
  <fonts count="66">
    <font>
      <sz val="11"/>
      <color theme="1"/>
      <name val="宋体"/>
      <charset val="134"/>
      <scheme val="minor"/>
    </font>
    <font>
      <sz val="12"/>
      <name val="宋体"/>
      <charset val="134"/>
    </font>
    <font>
      <sz val="11"/>
      <name val="宋体"/>
      <charset val="134"/>
    </font>
    <font>
      <sz val="12"/>
      <name val="黑体"/>
      <charset val="134"/>
    </font>
    <font>
      <sz val="18"/>
      <name val="方正小标宋简体"/>
      <charset val="134"/>
    </font>
    <font>
      <sz val="10"/>
      <name val="宋体"/>
      <charset val="134"/>
      <scheme val="minor"/>
    </font>
    <font>
      <sz val="10"/>
      <color indexed="8"/>
      <name val="宋体"/>
      <charset val="134"/>
      <scheme val="minor"/>
    </font>
    <font>
      <sz val="10"/>
      <name val="宋体"/>
      <charset val="134"/>
    </font>
    <font>
      <sz val="9"/>
      <name val="黑体"/>
      <charset val="134"/>
    </font>
    <font>
      <sz val="9"/>
      <name val="方正小标宋简体"/>
      <charset val="134"/>
    </font>
    <font>
      <sz val="11"/>
      <name val="黑体"/>
      <charset val="134"/>
    </font>
    <font>
      <b/>
      <sz val="11"/>
      <name val="仿宋_GB2312"/>
      <charset val="134"/>
    </font>
    <font>
      <sz val="11"/>
      <name val="仿宋_GB2312"/>
      <charset val="134"/>
    </font>
    <font>
      <sz val="9"/>
      <name val="宋体"/>
      <charset val="134"/>
    </font>
    <font>
      <b/>
      <sz val="11"/>
      <name val="宋体"/>
      <charset val="134"/>
      <scheme val="minor"/>
    </font>
    <font>
      <sz val="9"/>
      <name val="宋体"/>
      <charset val="134"/>
      <scheme val="minor"/>
    </font>
    <font>
      <b/>
      <sz val="12"/>
      <color theme="1"/>
      <name val="楷体"/>
      <charset val="134"/>
    </font>
    <font>
      <b/>
      <sz val="12"/>
      <name val="仿宋_GB2312"/>
      <charset val="134"/>
    </font>
    <font>
      <b/>
      <sz val="11"/>
      <color theme="1"/>
      <name val="仿宋_GB2312"/>
      <charset val="134"/>
    </font>
    <font>
      <sz val="25"/>
      <name val="方正小标宋简体"/>
      <charset val="134"/>
    </font>
    <font>
      <sz val="22"/>
      <name val="方正小标宋简体"/>
      <charset val="134"/>
    </font>
    <font>
      <sz val="14"/>
      <name val="黑体"/>
      <charset val="134"/>
    </font>
    <font>
      <sz val="13"/>
      <name val="黑体"/>
      <charset val="134"/>
    </font>
    <font>
      <b/>
      <sz val="12"/>
      <name val="楷体"/>
      <charset val="134"/>
    </font>
    <font>
      <b/>
      <sz val="12"/>
      <name val="宋体"/>
      <charset val="134"/>
    </font>
    <font>
      <sz val="10"/>
      <name val="黑体"/>
      <charset val="134"/>
    </font>
    <font>
      <sz val="9"/>
      <color indexed="8"/>
      <name val="宋体"/>
      <charset val="134"/>
    </font>
    <font>
      <b/>
      <sz val="10.5"/>
      <name val="仿宋_GB2312"/>
      <charset val="134"/>
    </font>
    <font>
      <b/>
      <sz val="11"/>
      <color indexed="8"/>
      <name val="仿宋_GB2312"/>
      <charset val="134"/>
    </font>
    <font>
      <sz val="11"/>
      <color theme="1"/>
      <name val="黑体"/>
      <charset val="134"/>
    </font>
    <font>
      <b/>
      <sz val="10"/>
      <name val="仿宋_GB2312"/>
      <charset val="134"/>
    </font>
    <font>
      <b/>
      <sz val="10"/>
      <name val="宋体"/>
      <charset val="134"/>
    </font>
    <font>
      <b/>
      <sz val="11"/>
      <color rgb="FF000000"/>
      <name val="仿宋_GB2312"/>
      <charset val="134"/>
    </font>
    <font>
      <sz val="9"/>
      <color rgb="FF000000"/>
      <name val="宋体"/>
      <charset val="134"/>
    </font>
    <font>
      <sz val="9"/>
      <color theme="1"/>
      <name val="宋体"/>
      <charset val="134"/>
    </font>
    <font>
      <b/>
      <sz val="9"/>
      <name val="仿宋_GB2312"/>
      <charset val="134"/>
    </font>
    <font>
      <b/>
      <sz val="11"/>
      <name val="宋体"/>
      <charset val="134"/>
    </font>
    <font>
      <b/>
      <sz val="16"/>
      <name val="方正小标宋简体"/>
      <charset val="134"/>
    </font>
    <font>
      <sz val="8"/>
      <name val="方正小标宋简体"/>
      <charset val="134"/>
    </font>
    <font>
      <sz val="9"/>
      <color theme="1"/>
      <name val="宋体"/>
      <charset val="134"/>
      <scheme val="minor"/>
    </font>
    <font>
      <sz val="10"/>
      <name val="仿宋_GB2312"/>
      <charset val="134"/>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9"/>
      <color theme="1"/>
      <name val="黑体"/>
      <charset val="134"/>
    </font>
    <font>
      <sz val="8"/>
      <color theme="1"/>
      <name val="黑体"/>
      <charset val="134"/>
    </font>
    <font>
      <b/>
      <vertAlign val="superscript"/>
      <sz val="11"/>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42" fillId="4" borderId="0" applyNumberFormat="0" applyBorder="0" applyAlignment="0" applyProtection="0">
      <alignment vertical="center"/>
    </xf>
    <xf numFmtId="0" fontId="43"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2" fillId="6" borderId="0" applyNumberFormat="0" applyBorder="0" applyAlignment="0" applyProtection="0">
      <alignment vertical="center"/>
    </xf>
    <xf numFmtId="0" fontId="44" fillId="7" borderId="0" applyNumberFormat="0" applyBorder="0" applyAlignment="0" applyProtection="0">
      <alignment vertical="center"/>
    </xf>
    <xf numFmtId="43" fontId="0" fillId="0" borderId="0" applyFont="0" applyFill="0" applyBorder="0" applyAlignment="0" applyProtection="0">
      <alignment vertical="center"/>
    </xf>
    <xf numFmtId="0" fontId="45" fillId="8"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9" borderId="15" applyNumberFormat="0" applyFont="0" applyAlignment="0" applyProtection="0">
      <alignment vertical="center"/>
    </xf>
    <xf numFmtId="0" fontId="45" fillId="1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6" applyNumberFormat="0" applyFill="0" applyAlignment="0" applyProtection="0">
      <alignment vertical="center"/>
    </xf>
    <xf numFmtId="0" fontId="53" fillId="0" borderId="0">
      <alignment vertical="center"/>
    </xf>
    <xf numFmtId="0" fontId="54" fillId="0" borderId="16" applyNumberFormat="0" applyFill="0" applyAlignment="0" applyProtection="0">
      <alignment vertical="center"/>
    </xf>
    <xf numFmtId="0" fontId="45" fillId="11" borderId="0" applyNumberFormat="0" applyBorder="0" applyAlignment="0" applyProtection="0">
      <alignment vertical="center"/>
    </xf>
    <xf numFmtId="0" fontId="48" fillId="0" borderId="17" applyNumberFormat="0" applyFill="0" applyAlignment="0" applyProtection="0">
      <alignment vertical="center"/>
    </xf>
    <xf numFmtId="0" fontId="45" fillId="12" borderId="0" applyNumberFormat="0" applyBorder="0" applyAlignment="0" applyProtection="0">
      <alignment vertical="center"/>
    </xf>
    <xf numFmtId="0" fontId="55" fillId="13" borderId="18" applyNumberFormat="0" applyAlignment="0" applyProtection="0">
      <alignment vertical="center"/>
    </xf>
    <xf numFmtId="0" fontId="56" fillId="13" borderId="14" applyNumberFormat="0" applyAlignment="0" applyProtection="0">
      <alignment vertical="center"/>
    </xf>
    <xf numFmtId="0" fontId="57" fillId="14" borderId="19" applyNumberFormat="0" applyAlignment="0" applyProtection="0">
      <alignment vertical="center"/>
    </xf>
    <xf numFmtId="0" fontId="42" fillId="15" borderId="0" applyNumberFormat="0" applyBorder="0" applyAlignment="0" applyProtection="0">
      <alignment vertical="center"/>
    </xf>
    <xf numFmtId="0" fontId="45" fillId="16" borderId="0" applyNumberFormat="0" applyBorder="0" applyAlignment="0" applyProtection="0">
      <alignment vertical="center"/>
    </xf>
    <xf numFmtId="0" fontId="58" fillId="0" borderId="20" applyNumberFormat="0" applyFill="0" applyAlignment="0" applyProtection="0">
      <alignment vertical="center"/>
    </xf>
    <xf numFmtId="0" fontId="59" fillId="0" borderId="21" applyNumberFormat="0" applyFill="0" applyAlignment="0" applyProtection="0">
      <alignment vertical="center"/>
    </xf>
    <xf numFmtId="0" fontId="60" fillId="17" borderId="0" applyNumberFormat="0" applyBorder="0" applyAlignment="0" applyProtection="0">
      <alignment vertical="center"/>
    </xf>
    <xf numFmtId="0" fontId="61" fillId="18" borderId="0" applyNumberFormat="0" applyBorder="0" applyAlignment="0" applyProtection="0">
      <alignment vertical="center"/>
    </xf>
    <xf numFmtId="0" fontId="42" fillId="19" borderId="0" applyNumberFormat="0" applyBorder="0" applyAlignment="0" applyProtection="0">
      <alignment vertical="center"/>
    </xf>
    <xf numFmtId="0" fontId="45"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5" fillId="25" borderId="0" applyNumberFormat="0" applyBorder="0" applyAlignment="0" applyProtection="0">
      <alignment vertical="center"/>
    </xf>
    <xf numFmtId="0" fontId="53" fillId="0" borderId="0" applyProtection="0"/>
    <xf numFmtId="0" fontId="45"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5" fillId="29" borderId="0" applyNumberFormat="0" applyBorder="0" applyAlignment="0" applyProtection="0">
      <alignment vertical="center"/>
    </xf>
    <xf numFmtId="0" fontId="0" fillId="0" borderId="0"/>
    <xf numFmtId="0" fontId="42"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1" fillId="0" borderId="0">
      <alignment vertical="center"/>
    </xf>
    <xf numFmtId="0" fontId="42" fillId="33" borderId="0" applyNumberFormat="0" applyBorder="0" applyAlignment="0" applyProtection="0">
      <alignment vertical="center"/>
    </xf>
    <xf numFmtId="0" fontId="45" fillId="34" borderId="0" applyNumberFormat="0" applyBorder="0" applyAlignment="0" applyProtection="0">
      <alignment vertical="center"/>
    </xf>
    <xf numFmtId="0" fontId="53" fillId="0" borderId="0"/>
    <xf numFmtId="0" fontId="62" fillId="0" borderId="0"/>
    <xf numFmtId="0" fontId="1" fillId="0" borderId="0"/>
    <xf numFmtId="0" fontId="53" fillId="0" borderId="0"/>
  </cellStyleXfs>
  <cellXfs count="367">
    <xf numFmtId="0" fontId="0" fillId="0" borderId="0" xfId="0">
      <alignment vertical="center"/>
    </xf>
    <xf numFmtId="0" fontId="1" fillId="0" borderId="0" xfId="53" applyFont="1" applyFill="1" applyBorder="1" applyAlignment="1">
      <alignment vertical="center" wrapText="1"/>
    </xf>
    <xf numFmtId="0" fontId="2" fillId="0" borderId="0" xfId="53" applyFont="1" applyFill="1" applyBorder="1" applyAlignment="1">
      <alignment vertical="center" wrapText="1"/>
    </xf>
    <xf numFmtId="0" fontId="1" fillId="0" borderId="0" xfId="53" applyFont="1" applyFill="1" applyBorder="1" applyAlignment="1">
      <alignment horizontal="center" vertical="center" wrapText="1"/>
    </xf>
    <xf numFmtId="0" fontId="3" fillId="0" borderId="0" xfId="53" applyFont="1" applyFill="1" applyBorder="1" applyAlignment="1">
      <alignment vertical="center" wrapText="1"/>
    </xf>
    <xf numFmtId="0" fontId="4" fillId="2" borderId="0" xfId="53" applyNumberFormat="1" applyFont="1" applyFill="1" applyBorder="1" applyAlignment="1">
      <alignment horizontal="center" vertical="center" wrapText="1"/>
    </xf>
    <xf numFmtId="0" fontId="2" fillId="2" borderId="0" xfId="53" applyNumberFormat="1" applyFont="1" applyFill="1" applyBorder="1" applyAlignment="1">
      <alignment horizontal="center" vertical="top" wrapText="1"/>
    </xf>
    <xf numFmtId="0" fontId="2" fillId="2" borderId="0" xfId="53" applyNumberFormat="1" applyFont="1" applyFill="1" applyBorder="1" applyAlignment="1">
      <alignment horizontal="left" vertical="top"/>
    </xf>
    <xf numFmtId="0" fontId="2" fillId="2" borderId="1" xfId="53" applyNumberFormat="1" applyFont="1" applyFill="1" applyBorder="1" applyAlignment="1">
      <alignment horizontal="center" vertical="top" wrapText="1"/>
    </xf>
    <xf numFmtId="0" fontId="5" fillId="2" borderId="2" xfId="53" applyNumberFormat="1" applyFont="1" applyFill="1" applyBorder="1" applyAlignment="1">
      <alignment horizontal="center" vertical="center" wrapText="1"/>
    </xf>
    <xf numFmtId="0" fontId="6" fillId="2" borderId="2" xfId="0" applyNumberFormat="1" applyFont="1" applyFill="1" applyBorder="1" applyAlignment="1">
      <alignment vertical="center"/>
    </xf>
    <xf numFmtId="0" fontId="5" fillId="2" borderId="2" xfId="53" applyNumberFormat="1" applyFont="1" applyFill="1" applyBorder="1" applyAlignment="1">
      <alignment horizontal="left" vertical="center" wrapText="1"/>
    </xf>
    <xf numFmtId="0" fontId="5" fillId="2" borderId="3" xfId="53" applyNumberFormat="1" applyFont="1" applyFill="1" applyBorder="1" applyAlignment="1">
      <alignment horizontal="center" vertical="center" wrapText="1"/>
    </xf>
    <xf numFmtId="0" fontId="5" fillId="2" borderId="4" xfId="53" applyNumberFormat="1" applyFont="1" applyFill="1" applyBorder="1" applyAlignment="1">
      <alignment horizontal="center" vertical="center" wrapText="1"/>
    </xf>
    <xf numFmtId="0" fontId="5" fillId="2" borderId="5" xfId="53" applyNumberFormat="1" applyFont="1" applyFill="1" applyBorder="1" applyAlignment="1">
      <alignment horizontal="center" vertical="center" wrapText="1"/>
    </xf>
    <xf numFmtId="0" fontId="5" fillId="2" borderId="6" xfId="53" applyNumberFormat="1" applyFont="1" applyFill="1" applyBorder="1" applyAlignment="1">
      <alignment horizontal="center" vertical="center" wrapText="1"/>
    </xf>
    <xf numFmtId="0" fontId="5" fillId="2" borderId="7" xfId="53" applyNumberFormat="1" applyFont="1" applyFill="1" applyBorder="1" applyAlignment="1">
      <alignment horizontal="center" vertical="center" wrapText="1"/>
    </xf>
    <xf numFmtId="0" fontId="5" fillId="2" borderId="8" xfId="53" applyNumberFormat="1" applyFont="1" applyFill="1" applyBorder="1" applyAlignment="1">
      <alignment horizontal="center" vertical="center" wrapText="1"/>
    </xf>
    <xf numFmtId="0" fontId="5" fillId="2" borderId="9" xfId="53" applyNumberFormat="1" applyFont="1" applyFill="1" applyBorder="1" applyAlignment="1">
      <alignment horizontal="center" vertical="center" wrapText="1"/>
    </xf>
    <xf numFmtId="0" fontId="5" fillId="2" borderId="10" xfId="53" applyNumberFormat="1" applyFont="1" applyFill="1" applyBorder="1" applyAlignment="1">
      <alignment horizontal="center" vertical="center" wrapText="1"/>
    </xf>
    <xf numFmtId="0" fontId="5" fillId="2" borderId="11" xfId="53" applyNumberFormat="1" applyFont="1" applyFill="1" applyBorder="1" applyAlignment="1">
      <alignment horizontal="center" vertical="center" wrapText="1"/>
    </xf>
    <xf numFmtId="0" fontId="5" fillId="0" borderId="5" xfId="53" applyNumberFormat="1" applyFont="1" applyFill="1" applyBorder="1" applyAlignment="1">
      <alignment horizontal="center" vertical="center" wrapText="1"/>
    </xf>
    <xf numFmtId="0" fontId="5" fillId="0" borderId="6" xfId="53" applyNumberFormat="1" applyFont="1" applyFill="1" applyBorder="1" applyAlignment="1">
      <alignment horizontal="center" vertical="center" wrapText="1"/>
    </xf>
    <xf numFmtId="0" fontId="5" fillId="0" borderId="2" xfId="53" applyNumberFormat="1" applyFont="1" applyFill="1" applyBorder="1" applyAlignment="1">
      <alignment horizontal="center" vertical="center" wrapText="1"/>
    </xf>
    <xf numFmtId="0" fontId="5" fillId="0" borderId="10" xfId="53" applyNumberFormat="1" applyFont="1" applyFill="1" applyBorder="1" applyAlignment="1">
      <alignment horizontal="center" vertical="center" wrapText="1"/>
    </xf>
    <xf numFmtId="0" fontId="5" fillId="0" borderId="11" xfId="53" applyNumberFormat="1" applyFont="1" applyFill="1" applyBorder="1" applyAlignment="1">
      <alignment horizontal="center" vertical="center" wrapText="1"/>
    </xf>
    <xf numFmtId="0" fontId="5" fillId="2" borderId="12" xfId="53" applyNumberFormat="1" applyFont="1" applyFill="1" applyBorder="1" applyAlignment="1">
      <alignment horizontal="center" vertical="center" wrapText="1"/>
    </xf>
    <xf numFmtId="0" fontId="5" fillId="0" borderId="0" xfId="53" applyFont="1" applyFill="1" applyBorder="1" applyAlignment="1">
      <alignment horizontal="left" vertical="center" wrapText="1"/>
    </xf>
    <xf numFmtId="0" fontId="7" fillId="0" borderId="0" xfId="53" applyFont="1" applyFill="1" applyBorder="1" applyAlignment="1">
      <alignment vertical="center" wrapText="1"/>
    </xf>
    <xf numFmtId="9" fontId="5" fillId="3" borderId="2" xfId="53" applyNumberFormat="1" applyFont="1" applyFill="1" applyBorder="1" applyAlignment="1">
      <alignment horizontal="center" vertical="center" wrapText="1"/>
    </xf>
    <xf numFmtId="9" fontId="5" fillId="2" borderId="2" xfId="53" applyNumberFormat="1" applyFont="1" applyFill="1" applyBorder="1" applyAlignment="1">
      <alignment horizontal="center" vertical="center" wrapText="1"/>
    </xf>
    <xf numFmtId="0" fontId="7" fillId="0" borderId="0" xfId="53" applyFont="1" applyFill="1" applyBorder="1" applyAlignment="1">
      <alignment horizontal="center" vertical="center" wrapText="1"/>
    </xf>
    <xf numFmtId="0" fontId="8" fillId="0" borderId="0" xfId="53" applyNumberFormat="1" applyFont="1" applyFill="1" applyBorder="1" applyAlignment="1">
      <alignment vertical="center" wrapText="1"/>
    </xf>
    <xf numFmtId="0" fontId="9" fillId="0" borderId="0" xfId="53" applyNumberFormat="1" applyFont="1" applyFill="1" applyBorder="1" applyAlignment="1">
      <alignment vertical="center" wrapText="1"/>
    </xf>
    <xf numFmtId="0" fontId="10" fillId="0" borderId="0" xfId="53" applyNumberFormat="1" applyFont="1" applyFill="1" applyBorder="1" applyAlignment="1">
      <alignment vertical="center" wrapText="1"/>
    </xf>
    <xf numFmtId="0" fontId="8" fillId="0" borderId="0" xfId="53" applyNumberFormat="1" applyFont="1" applyFill="1" applyAlignment="1">
      <alignment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0" fontId="7" fillId="0" borderId="0" xfId="0" applyFont="1" applyFill="1" applyAlignment="1">
      <alignment vertical="center" wrapText="1"/>
    </xf>
    <xf numFmtId="0" fontId="13" fillId="0" borderId="0" xfId="0" applyFont="1" applyFill="1" applyAlignment="1">
      <alignment vertical="center" wrapText="1"/>
    </xf>
    <xf numFmtId="0" fontId="11" fillId="0" borderId="0" xfId="53" applyNumberFormat="1" applyFont="1" applyFill="1" applyAlignment="1">
      <alignment vertical="center" wrapText="1"/>
    </xf>
    <xf numFmtId="0" fontId="13" fillId="0" borderId="0" xfId="53" applyNumberFormat="1" applyFont="1" applyFill="1" applyAlignment="1">
      <alignment vertical="center"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Fill="1" applyAlignment="1">
      <alignment vertical="center" wrapText="1"/>
    </xf>
    <xf numFmtId="0" fontId="16" fillId="0" borderId="0" xfId="0" applyFont="1">
      <alignment vertical="center"/>
    </xf>
    <xf numFmtId="0" fontId="17"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8" fillId="0" borderId="0" xfId="0" applyFont="1">
      <alignment vertical="center"/>
    </xf>
    <xf numFmtId="0" fontId="18" fillId="0" borderId="0" xfId="0" applyFont="1" applyFill="1">
      <alignment vertical="center"/>
    </xf>
    <xf numFmtId="0" fontId="1" fillId="0" borderId="0" xfId="0" applyFont="1" applyFill="1" applyAlignment="1">
      <alignment vertical="center" wrapText="1"/>
    </xf>
    <xf numFmtId="0" fontId="13" fillId="0" borderId="0" xfId="53" applyNumberFormat="1" applyFont="1" applyFill="1" applyBorder="1" applyAlignment="1">
      <alignment horizontal="center" vertical="center" wrapText="1"/>
    </xf>
    <xf numFmtId="0" fontId="13" fillId="0" borderId="0" xfId="53" applyNumberFormat="1" applyFont="1" applyFill="1" applyBorder="1" applyAlignment="1">
      <alignment horizontal="justify" vertical="center" wrapText="1"/>
    </xf>
    <xf numFmtId="176" fontId="13" fillId="0" borderId="0" xfId="53" applyNumberFormat="1" applyFont="1" applyFill="1" applyBorder="1" applyAlignment="1">
      <alignment horizontal="center" vertical="center" wrapText="1"/>
    </xf>
    <xf numFmtId="0" fontId="13" fillId="0" borderId="0" xfId="53" applyNumberFormat="1" applyFont="1" applyFill="1" applyBorder="1" applyAlignment="1">
      <alignment horizontal="left" vertical="center" wrapText="1"/>
    </xf>
    <xf numFmtId="0" fontId="13" fillId="0" borderId="0" xfId="53" applyNumberFormat="1" applyFont="1" applyFill="1" applyBorder="1" applyAlignment="1">
      <alignment vertical="center" wrapText="1"/>
    </xf>
    <xf numFmtId="0" fontId="3" fillId="0" borderId="0" xfId="53" applyNumberFormat="1" applyFont="1" applyFill="1" applyAlignment="1">
      <alignment horizontal="left" vertical="center" wrapText="1"/>
    </xf>
    <xf numFmtId="0" fontId="3" fillId="0" borderId="0" xfId="53" applyNumberFormat="1" applyFont="1" applyFill="1" applyAlignment="1">
      <alignment horizontal="center" vertical="center" wrapText="1"/>
    </xf>
    <xf numFmtId="0" fontId="8" fillId="0" borderId="0" xfId="53" applyNumberFormat="1" applyFont="1" applyFill="1" applyBorder="1" applyAlignment="1">
      <alignment horizontal="center" vertical="center" wrapText="1"/>
    </xf>
    <xf numFmtId="0" fontId="8" fillId="0" borderId="0" xfId="53" applyNumberFormat="1" applyFont="1" applyFill="1" applyBorder="1" applyAlignment="1">
      <alignment horizontal="justify" vertical="center" wrapText="1"/>
    </xf>
    <xf numFmtId="176" fontId="8" fillId="0" borderId="0" xfId="53" applyNumberFormat="1" applyFont="1" applyFill="1" applyBorder="1" applyAlignment="1">
      <alignment horizontal="center" vertical="center" wrapText="1"/>
    </xf>
    <xf numFmtId="0" fontId="19" fillId="0" borderId="0" xfId="53" applyNumberFormat="1" applyFont="1" applyFill="1" applyAlignment="1">
      <alignment horizontal="center" vertical="center" wrapText="1"/>
    </xf>
    <xf numFmtId="0" fontId="19" fillId="0" borderId="0" xfId="53" applyNumberFormat="1" applyFont="1" applyFill="1" applyAlignment="1">
      <alignment horizontal="justify" vertical="center" wrapText="1"/>
    </xf>
    <xf numFmtId="176" fontId="19" fillId="0" borderId="0" xfId="53" applyNumberFormat="1" applyFont="1" applyFill="1" applyAlignment="1">
      <alignment horizontal="center" vertical="center" wrapText="1"/>
    </xf>
    <xf numFmtId="0" fontId="20" fillId="0" borderId="0" xfId="53" applyNumberFormat="1" applyFont="1" applyFill="1" applyAlignment="1">
      <alignment horizontal="center" vertical="center" wrapText="1"/>
    </xf>
    <xf numFmtId="0" fontId="20" fillId="0" borderId="0" xfId="53" applyNumberFormat="1" applyFont="1" applyFill="1" applyAlignment="1">
      <alignment horizontal="justify" vertical="center" wrapText="1"/>
    </xf>
    <xf numFmtId="176" fontId="20" fillId="0" borderId="0" xfId="53" applyNumberFormat="1" applyFont="1" applyFill="1" applyAlignment="1">
      <alignment horizontal="center" vertical="center" wrapText="1"/>
    </xf>
    <xf numFmtId="0" fontId="10" fillId="0" borderId="2" xfId="53" applyNumberFormat="1" applyFont="1" applyFill="1" applyBorder="1" applyAlignment="1">
      <alignment horizontal="center" vertical="center" wrapText="1"/>
    </xf>
    <xf numFmtId="176" fontId="10" fillId="0" borderId="7" xfId="53" applyNumberFormat="1" applyFont="1" applyFill="1" applyBorder="1" applyAlignment="1">
      <alignment horizontal="center" vertical="center" wrapText="1"/>
    </xf>
    <xf numFmtId="177" fontId="10" fillId="0" borderId="8" xfId="53" applyNumberFormat="1" applyFont="1" applyFill="1" applyBorder="1" applyAlignment="1">
      <alignment horizontal="center" vertical="center" wrapText="1"/>
    </xf>
    <xf numFmtId="176" fontId="10" fillId="0" borderId="2" xfId="53" applyNumberFormat="1" applyFont="1" applyFill="1" applyBorder="1" applyAlignment="1">
      <alignment horizontal="center" vertical="center" wrapText="1"/>
    </xf>
    <xf numFmtId="0" fontId="3" fillId="0" borderId="2" xfId="53" applyNumberFormat="1" applyFont="1" applyFill="1" applyBorder="1" applyAlignment="1">
      <alignment horizontal="center" vertical="center" wrapText="1"/>
    </xf>
    <xf numFmtId="0" fontId="3" fillId="0" borderId="2" xfId="53" applyNumberFormat="1" applyFont="1" applyFill="1" applyBorder="1" applyAlignment="1">
      <alignment vertical="center" wrapText="1"/>
    </xf>
    <xf numFmtId="178" fontId="21" fillId="0" borderId="2" xfId="53" applyNumberFormat="1" applyFont="1" applyFill="1" applyBorder="1" applyAlignment="1">
      <alignment horizontal="center"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8" fillId="0" borderId="2" xfId="0" applyFont="1" applyFill="1" applyBorder="1" applyAlignment="1">
      <alignment horizontal="justify" vertical="center" wrapText="1"/>
    </xf>
    <xf numFmtId="178" fontId="3" fillId="0" borderId="2" xfId="0" applyNumberFormat="1" applyFont="1" applyFill="1" applyBorder="1" applyAlignment="1">
      <alignment horizontal="center"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176" fontId="23" fillId="0" borderId="2" xfId="0" applyNumberFormat="1" applyFont="1" applyFill="1" applyBorder="1" applyAlignment="1">
      <alignment horizontal="center" vertical="center" wrapText="1"/>
    </xf>
    <xf numFmtId="178" fontId="23" fillId="0" borderId="2" xfId="0" applyNumberFormat="1" applyFont="1" applyFill="1" applyBorder="1" applyAlignment="1">
      <alignment horizontal="center"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53" applyNumberFormat="1" applyFont="1" applyFill="1" applyBorder="1" applyAlignment="1">
      <alignment horizontal="justify" vertical="center" wrapText="1"/>
    </xf>
    <xf numFmtId="176" fontId="11" fillId="0" borderId="2" xfId="53" applyNumberFormat="1" applyFont="1" applyFill="1" applyBorder="1" applyAlignment="1">
      <alignment horizontal="center" vertical="center" wrapText="1"/>
    </xf>
    <xf numFmtId="178" fontId="11" fillId="0" borderId="2" xfId="53" applyNumberFormat="1" applyFont="1" applyFill="1" applyBorder="1" applyAlignment="1">
      <alignment horizontal="center" vertical="center" wrapText="1"/>
    </xf>
    <xf numFmtId="0" fontId="8" fillId="0" borderId="2" xfId="53" applyNumberFormat="1" applyFont="1" applyFill="1" applyBorder="1" applyAlignment="1">
      <alignment horizontal="justify" vertical="center" wrapText="1"/>
    </xf>
    <xf numFmtId="176" fontId="24" fillId="0" borderId="2" xfId="53" applyNumberFormat="1" applyFont="1" applyFill="1" applyBorder="1" applyAlignment="1">
      <alignment horizontal="center" vertical="center" wrapText="1"/>
    </xf>
    <xf numFmtId="0" fontId="11" fillId="0" borderId="2" xfId="55" applyNumberFormat="1" applyFont="1" applyFill="1" applyBorder="1" applyAlignment="1">
      <alignment horizontal="center" vertical="center" wrapText="1"/>
    </xf>
    <xf numFmtId="0" fontId="11" fillId="0" borderId="2" xfId="55" applyNumberFormat="1" applyFont="1" applyFill="1" applyBorder="1" applyAlignment="1">
      <alignment horizontal="left" vertical="center" wrapText="1"/>
    </xf>
    <xf numFmtId="176" fontId="11" fillId="0" borderId="2" xfId="53" applyNumberFormat="1" applyFont="1" applyFill="1" applyBorder="1" applyAlignment="1" applyProtection="1">
      <alignment horizontal="center" vertical="center" wrapText="1"/>
    </xf>
    <xf numFmtId="176" fontId="11" fillId="0" borderId="2" xfId="55"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179" fontId="7"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9" fontId="11" fillId="0" borderId="2" xfId="0" applyNumberFormat="1" applyFont="1" applyFill="1" applyBorder="1" applyAlignment="1">
      <alignment horizontal="center" vertical="center" wrapText="1"/>
    </xf>
    <xf numFmtId="179" fontId="11" fillId="0" borderId="2" xfId="0" applyNumberFormat="1" applyFont="1" applyFill="1" applyBorder="1" applyAlignment="1">
      <alignment horizontal="left" vertical="center" wrapText="1"/>
    </xf>
    <xf numFmtId="176" fontId="11" fillId="0" borderId="2" xfId="0" applyNumberFormat="1" applyFont="1" applyFill="1" applyBorder="1" applyAlignment="1">
      <alignment horizontal="center" vertical="center" wrapText="1"/>
    </xf>
    <xf numFmtId="0" fontId="11" fillId="0" borderId="2" xfId="53"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179" fontId="13" fillId="0" borderId="2" xfId="0" applyNumberFormat="1" applyFont="1" applyFill="1" applyBorder="1" applyAlignment="1">
      <alignment horizontal="left" vertical="center" wrapText="1"/>
    </xf>
    <xf numFmtId="179" fontId="13" fillId="0" borderId="2" xfId="0" applyNumberFormat="1" applyFont="1" applyFill="1" applyBorder="1" applyAlignment="1">
      <alignment horizontal="center" vertical="center" wrapText="1"/>
    </xf>
    <xf numFmtId="179" fontId="13" fillId="0" borderId="2" xfId="0" applyNumberFormat="1" applyFont="1" applyFill="1" applyBorder="1" applyAlignment="1">
      <alignment horizontal="justify" vertical="center" wrapText="1"/>
    </xf>
    <xf numFmtId="176" fontId="13" fillId="0" borderId="2" xfId="53" applyNumberFormat="1" applyFont="1" applyFill="1" applyBorder="1" applyAlignment="1" applyProtection="1">
      <alignment horizontal="center" vertical="center" wrapText="1"/>
    </xf>
    <xf numFmtId="176" fontId="13" fillId="0" borderId="2" xfId="0" applyNumberFormat="1" applyFont="1" applyFill="1" applyBorder="1" applyAlignment="1">
      <alignment horizontal="center" vertical="center" wrapText="1"/>
    </xf>
    <xf numFmtId="176" fontId="26" fillId="0" borderId="2" xfId="0" applyNumberFormat="1" applyFont="1" applyFill="1" applyBorder="1" applyAlignment="1">
      <alignment horizontal="left" vertical="center" wrapText="1"/>
    </xf>
    <xf numFmtId="176" fontId="26" fillId="0" borderId="2" xfId="0" applyNumberFormat="1" applyFont="1" applyFill="1" applyBorder="1" applyAlignment="1">
      <alignment horizontal="center" vertical="center"/>
    </xf>
    <xf numFmtId="0" fontId="11" fillId="0" borderId="2" xfId="53"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53" applyNumberFormat="1" applyFont="1" applyFill="1" applyBorder="1" applyAlignment="1">
      <alignment horizontal="center" vertical="center" wrapText="1"/>
    </xf>
    <xf numFmtId="0" fontId="13" fillId="0" borderId="2" xfId="55" applyNumberFormat="1" applyFont="1" applyFill="1" applyBorder="1" applyAlignment="1">
      <alignment horizontal="center" vertical="center" wrapText="1"/>
    </xf>
    <xf numFmtId="0" fontId="13" fillId="0" borderId="2" xfId="55" applyNumberFormat="1" applyFont="1" applyFill="1" applyBorder="1" applyAlignment="1">
      <alignment horizontal="justify" vertical="center" wrapText="1"/>
    </xf>
    <xf numFmtId="176" fontId="13" fillId="0" borderId="2" xfId="53" applyNumberFormat="1" applyFont="1" applyFill="1" applyBorder="1" applyAlignment="1">
      <alignment horizontal="center" vertical="center" wrapText="1"/>
    </xf>
    <xf numFmtId="0" fontId="13" fillId="0" borderId="2" xfId="0" applyNumberFormat="1" applyFont="1" applyFill="1" applyBorder="1" applyAlignment="1">
      <alignment horizontal="justify" vertical="center" wrapText="1"/>
    </xf>
    <xf numFmtId="176" fontId="13" fillId="0" borderId="2" xfId="0" applyNumberFormat="1" applyFont="1" applyFill="1" applyBorder="1" applyAlignment="1">
      <alignment horizontal="center" vertical="center"/>
    </xf>
    <xf numFmtId="0" fontId="13" fillId="0" borderId="2" xfId="53" applyNumberFormat="1" applyFont="1" applyFill="1" applyBorder="1" applyAlignment="1">
      <alignment horizontal="justify" vertical="center" wrapText="1"/>
    </xf>
    <xf numFmtId="0" fontId="13" fillId="0" borderId="2" xfId="0" applyFont="1" applyFill="1" applyBorder="1" applyAlignment="1">
      <alignment horizontal="justify" vertical="center" wrapText="1"/>
    </xf>
    <xf numFmtId="176" fontId="13" fillId="0" borderId="2" xfId="0" applyNumberFormat="1" applyFont="1" applyFill="1" applyBorder="1" applyAlignment="1">
      <alignment horizontal="justify" vertical="center" wrapText="1"/>
    </xf>
    <xf numFmtId="176" fontId="13" fillId="0" borderId="2" xfId="55"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13" fillId="0" borderId="2" xfId="0" applyFont="1" applyFill="1" applyBorder="1" applyAlignment="1">
      <alignment vertical="center" wrapText="1"/>
    </xf>
    <xf numFmtId="178" fontId="24" fillId="0" borderId="2" xfId="53" applyNumberFormat="1" applyFont="1" applyFill="1" applyBorder="1" applyAlignment="1">
      <alignment horizontal="center" vertical="center" wrapText="1"/>
    </xf>
    <xf numFmtId="0" fontId="11" fillId="0" borderId="2" xfId="53" applyNumberFormat="1" applyFont="1" applyFill="1" applyBorder="1" applyAlignment="1">
      <alignment horizontal="left" vertical="center" wrapText="1"/>
    </xf>
    <xf numFmtId="0" fontId="27" fillId="0" borderId="2" xfId="53" applyNumberFormat="1" applyFont="1" applyFill="1" applyBorder="1" applyAlignment="1">
      <alignment horizontal="justify" vertical="center" wrapText="1"/>
    </xf>
    <xf numFmtId="176" fontId="28" fillId="0" borderId="2" xfId="0" applyNumberFormat="1" applyFont="1" applyFill="1" applyBorder="1" applyAlignment="1">
      <alignment horizontal="center" vertical="center"/>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2" xfId="0" applyFont="1" applyFill="1" applyBorder="1" applyAlignment="1">
      <alignment horizontal="justify" vertical="center" wrapText="1"/>
    </xf>
    <xf numFmtId="0" fontId="8" fillId="0" borderId="0" xfId="53" applyNumberFormat="1" applyFont="1" applyFill="1" applyBorder="1" applyAlignment="1">
      <alignment horizontal="left" vertical="center" wrapText="1"/>
    </xf>
    <xf numFmtId="0" fontId="10" fillId="0" borderId="7" xfId="53" applyNumberFormat="1" applyFont="1" applyFill="1" applyBorder="1" applyAlignment="1">
      <alignment horizontal="center" vertical="center" wrapText="1"/>
    </xf>
    <xf numFmtId="0" fontId="10" fillId="0" borderId="8" xfId="53" applyNumberFormat="1" applyFont="1" applyFill="1" applyBorder="1" applyAlignment="1">
      <alignment horizontal="center" vertical="center" wrapText="1"/>
    </xf>
    <xf numFmtId="0" fontId="10" fillId="0" borderId="3" xfId="53" applyNumberFormat="1" applyFont="1" applyFill="1" applyBorder="1" applyAlignment="1">
      <alignment horizontal="center" vertical="center" wrapText="1"/>
    </xf>
    <xf numFmtId="0" fontId="10" fillId="0" borderId="12" xfId="53" applyNumberFormat="1" applyFont="1" applyFill="1" applyBorder="1" applyAlignment="1">
      <alignment horizontal="center" vertical="center" wrapText="1"/>
    </xf>
    <xf numFmtId="0" fontId="29" fillId="0" borderId="2" xfId="53" applyNumberFormat="1" applyFont="1" applyFill="1" applyBorder="1" applyAlignment="1">
      <alignment horizontal="center" vertical="center" wrapText="1"/>
    </xf>
    <xf numFmtId="0" fontId="8" fillId="0" borderId="2" xfId="53" applyNumberFormat="1" applyFont="1" applyFill="1" applyBorder="1" applyAlignment="1">
      <alignment horizontal="center" vertical="center" wrapText="1"/>
    </xf>
    <xf numFmtId="0" fontId="30" fillId="0" borderId="2" xfId="53" applyNumberFormat="1" applyFont="1" applyFill="1" applyBorder="1" applyAlignment="1">
      <alignment horizontal="center" vertical="center" wrapText="1"/>
    </xf>
    <xf numFmtId="0" fontId="11" fillId="0" borderId="2" xfId="55" applyNumberFormat="1" applyFont="1" applyFill="1" applyBorder="1" applyAlignment="1">
      <alignment horizontal="justify" vertical="center" wrapText="1"/>
    </xf>
    <xf numFmtId="177" fontId="11" fillId="0" borderId="2" xfId="0" applyNumberFormat="1" applyFont="1" applyFill="1" applyBorder="1" applyAlignment="1">
      <alignment horizontal="center" vertical="center"/>
    </xf>
    <xf numFmtId="176" fontId="31" fillId="0" borderId="2" xfId="0" applyNumberFormat="1" applyFont="1" applyFill="1" applyBorder="1" applyAlignment="1">
      <alignment horizontal="center" vertical="center" wrapText="1"/>
    </xf>
    <xf numFmtId="176" fontId="31" fillId="0" borderId="2" xfId="53" applyNumberFormat="1" applyFont="1" applyFill="1" applyBorder="1" applyAlignment="1" applyProtection="1">
      <alignment horizontal="center" vertical="center" wrapText="1"/>
    </xf>
    <xf numFmtId="0" fontId="31" fillId="0" borderId="2" xfId="53" applyFont="1" applyFill="1" applyBorder="1" applyAlignment="1" applyProtection="1">
      <alignment horizontal="center" vertical="center" wrapText="1"/>
    </xf>
    <xf numFmtId="0" fontId="11" fillId="0" borderId="2" xfId="53" applyFont="1" applyFill="1" applyBorder="1" applyAlignment="1" applyProtection="1">
      <alignment horizontal="center" vertical="center" wrapText="1"/>
    </xf>
    <xf numFmtId="0" fontId="13" fillId="0" borderId="2" xfId="53" applyNumberFormat="1" applyFont="1" applyFill="1" applyBorder="1" applyAlignment="1" applyProtection="1">
      <alignment horizontal="center" vertical="center" wrapText="1"/>
    </xf>
    <xf numFmtId="0" fontId="13" fillId="0" borderId="2" xfId="53" applyFont="1" applyFill="1" applyBorder="1" applyAlignment="1" applyProtection="1">
      <alignment horizontal="center" vertical="center" wrapText="1"/>
    </xf>
    <xf numFmtId="177" fontId="26" fillId="0" borderId="2" xfId="0" applyNumberFormat="1" applyFont="1" applyFill="1" applyBorder="1" applyAlignment="1">
      <alignment horizontal="center" vertical="center"/>
    </xf>
    <xf numFmtId="177" fontId="13"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wrapText="1"/>
    </xf>
    <xf numFmtId="176" fontId="11" fillId="0" borderId="2" xfId="53" applyNumberFormat="1" applyFont="1" applyFill="1" applyBorder="1" applyAlignment="1" applyProtection="1">
      <alignment vertical="center" wrapText="1"/>
    </xf>
    <xf numFmtId="0" fontId="11" fillId="0" borderId="2" xfId="53" applyNumberFormat="1" applyFont="1" applyFill="1" applyBorder="1" applyAlignment="1" applyProtection="1">
      <alignment horizontal="justify" vertical="center" wrapText="1"/>
    </xf>
    <xf numFmtId="0" fontId="32" fillId="0" borderId="2" xfId="53" applyNumberFormat="1" applyFont="1" applyFill="1" applyBorder="1" applyAlignment="1" applyProtection="1">
      <alignment horizontal="justify" vertical="center" wrapText="1"/>
    </xf>
    <xf numFmtId="176" fontId="13" fillId="0" borderId="2" xfId="53" applyNumberFormat="1" applyFont="1" applyFill="1" applyBorder="1" applyAlignment="1" applyProtection="1">
      <alignment vertical="center" wrapText="1"/>
    </xf>
    <xf numFmtId="0" fontId="13" fillId="0" borderId="2" xfId="53" applyNumberFormat="1" applyFont="1" applyFill="1" applyBorder="1" applyAlignment="1" applyProtection="1">
      <alignment vertical="center" wrapText="1"/>
    </xf>
    <xf numFmtId="0" fontId="13" fillId="0" borderId="2" xfId="53" applyNumberFormat="1" applyFont="1" applyFill="1" applyBorder="1" applyAlignment="1" applyProtection="1">
      <alignment horizontal="justify" vertical="center" wrapText="1"/>
    </xf>
    <xf numFmtId="0" fontId="33" fillId="0" borderId="2" xfId="53" applyNumberFormat="1" applyFont="1" applyFill="1" applyBorder="1" applyAlignment="1" applyProtection="1">
      <alignment horizontal="justify" vertical="center" wrapText="1"/>
    </xf>
    <xf numFmtId="0" fontId="33" fillId="0" borderId="2" xfId="53" applyNumberFormat="1" applyFont="1" applyFill="1" applyBorder="1" applyAlignment="1" applyProtection="1">
      <alignment horizontal="center" vertical="center" wrapText="1"/>
    </xf>
    <xf numFmtId="0" fontId="18" fillId="0" borderId="2" xfId="0" applyFont="1" applyFill="1" applyBorder="1" applyAlignment="1">
      <alignment horizontal="left" vertical="center" wrapText="1"/>
    </xf>
    <xf numFmtId="177" fontId="11" fillId="0" borderId="12" xfId="0" applyNumberFormat="1" applyFont="1" applyFill="1" applyBorder="1" applyAlignment="1">
      <alignment horizontal="center" vertical="center" wrapText="1"/>
    </xf>
    <xf numFmtId="0" fontId="11" fillId="0" borderId="2" xfId="53" applyNumberFormat="1" applyFont="1" applyFill="1" applyBorder="1" applyAlignment="1">
      <alignment vertical="center" wrapText="1"/>
    </xf>
    <xf numFmtId="0" fontId="10" fillId="0" borderId="9" xfId="53" applyNumberFormat="1" applyFont="1" applyFill="1" applyBorder="1" applyAlignment="1">
      <alignment horizontal="center" vertical="center" wrapText="1"/>
    </xf>
    <xf numFmtId="0" fontId="13" fillId="0" borderId="2" xfId="53" applyNumberFormat="1" applyFont="1" applyFill="1" applyBorder="1" applyAlignment="1">
      <alignment vertical="center" wrapText="1"/>
    </xf>
    <xf numFmtId="180" fontId="11" fillId="0" borderId="2" xfId="0" applyNumberFormat="1" applyFont="1" applyFill="1" applyBorder="1" applyAlignment="1">
      <alignment horizontal="center" vertical="center"/>
    </xf>
    <xf numFmtId="181" fontId="11" fillId="0" borderId="2" xfId="0" applyNumberFormat="1" applyFont="1" applyFill="1" applyBorder="1" applyAlignment="1">
      <alignment horizontal="center" vertical="center"/>
    </xf>
    <xf numFmtId="182" fontId="11" fillId="0" borderId="2" xfId="0" applyNumberFormat="1" applyFont="1" applyFill="1" applyBorder="1" applyAlignment="1">
      <alignment horizontal="center" vertical="center" wrapText="1"/>
    </xf>
    <xf numFmtId="183" fontId="11" fillId="0" borderId="2" xfId="0" applyNumberFormat="1" applyFont="1" applyFill="1" applyBorder="1" applyAlignment="1">
      <alignment horizontal="center" vertical="center" wrapText="1"/>
    </xf>
    <xf numFmtId="182" fontId="7" fillId="0" borderId="2" xfId="0" applyNumberFormat="1" applyFont="1" applyFill="1" applyBorder="1" applyAlignment="1">
      <alignment horizontal="center" vertical="center" wrapText="1"/>
    </xf>
    <xf numFmtId="0" fontId="7" fillId="0" borderId="2" xfId="53" applyFont="1" applyFill="1" applyBorder="1" applyAlignment="1" applyProtection="1">
      <alignment horizontal="center" vertical="center" wrapText="1"/>
    </xf>
    <xf numFmtId="182" fontId="13" fillId="0" borderId="2" xfId="0" applyNumberFormat="1"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180" fontId="26" fillId="0" borderId="2" xfId="0" applyNumberFormat="1" applyFont="1" applyFill="1" applyBorder="1" applyAlignment="1">
      <alignment horizontal="center" vertical="center"/>
    </xf>
    <xf numFmtId="180" fontId="11" fillId="0" borderId="12" xfId="0" applyNumberFormat="1" applyFont="1" applyFill="1" applyBorder="1" applyAlignment="1">
      <alignment horizontal="center" vertical="center" wrapText="1"/>
    </xf>
    <xf numFmtId="181" fontId="11" fillId="0" borderId="12" xfId="0" applyNumberFormat="1" applyFont="1" applyFill="1" applyBorder="1" applyAlignment="1">
      <alignment horizontal="center" vertical="center" wrapText="1"/>
    </xf>
    <xf numFmtId="0" fontId="10" fillId="0" borderId="4" xfId="53" applyNumberFormat="1" applyFont="1" applyFill="1" applyBorder="1" applyAlignment="1">
      <alignment horizontal="center" vertical="center" wrapText="1"/>
    </xf>
    <xf numFmtId="0" fontId="7" fillId="0" borderId="2" xfId="53" applyNumberFormat="1" applyFont="1" applyFill="1" applyBorder="1" applyAlignment="1">
      <alignment horizontal="center" vertical="center" wrapText="1"/>
    </xf>
    <xf numFmtId="0" fontId="11" fillId="0" borderId="2" xfId="53" applyNumberFormat="1" applyFont="1" applyFill="1" applyBorder="1" applyAlignment="1" applyProtection="1">
      <alignment horizontal="left" vertical="center" wrapText="1"/>
    </xf>
    <xf numFmtId="0" fontId="11" fillId="0" borderId="2" xfId="53" applyNumberFormat="1" applyFont="1" applyFill="1" applyBorder="1" applyAlignment="1" applyProtection="1">
      <alignment vertical="center" wrapText="1"/>
    </xf>
    <xf numFmtId="0" fontId="13" fillId="0" borderId="2" xfId="53" applyNumberFormat="1" applyFont="1" applyFill="1" applyBorder="1" applyAlignment="1">
      <alignment horizontal="left" vertical="center" wrapText="1"/>
    </xf>
    <xf numFmtId="176" fontId="18" fillId="0" borderId="2" xfId="53" applyNumberFormat="1" applyFont="1" applyFill="1" applyBorder="1" applyAlignment="1">
      <alignment horizontal="center" vertical="center" wrapText="1"/>
    </xf>
    <xf numFmtId="178" fontId="18" fillId="0" borderId="2" xfId="53" applyNumberFormat="1" applyFont="1" applyFill="1" applyBorder="1" applyAlignment="1">
      <alignment horizontal="center" vertical="center" wrapText="1"/>
    </xf>
    <xf numFmtId="178" fontId="13" fillId="0" borderId="2" xfId="0" applyNumberFormat="1" applyFont="1" applyFill="1" applyBorder="1" applyAlignment="1">
      <alignment horizontal="justify" vertical="center" wrapText="1"/>
    </xf>
    <xf numFmtId="176" fontId="13" fillId="0" borderId="12" xfId="0" applyNumberFormat="1" applyFont="1" applyFill="1" applyBorder="1" applyAlignment="1">
      <alignment horizontal="center" vertical="center" wrapText="1"/>
    </xf>
    <xf numFmtId="0" fontId="34" fillId="0" borderId="2" xfId="0" applyFont="1" applyFill="1" applyBorder="1" applyAlignment="1">
      <alignment horizontal="center" vertical="center"/>
    </xf>
    <xf numFmtId="0" fontId="18" fillId="0" borderId="2" xfId="53" applyNumberFormat="1" applyFont="1" applyFill="1" applyBorder="1" applyAlignment="1">
      <alignment horizontal="center" vertical="center" wrapText="1"/>
    </xf>
    <xf numFmtId="0" fontId="18" fillId="0" borderId="2" xfId="53" applyNumberFormat="1" applyFont="1" applyFill="1" applyBorder="1" applyAlignment="1">
      <alignment horizontal="justify" vertical="center" wrapText="1"/>
    </xf>
    <xf numFmtId="0" fontId="34" fillId="0" borderId="2" xfId="53"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177" fontId="11" fillId="0" borderId="2" xfId="53"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177" fontId="18" fillId="0" borderId="2" xfId="53" applyNumberFormat="1" applyFont="1" applyFill="1" applyBorder="1" applyAlignment="1">
      <alignment horizontal="center" vertical="center" wrapText="1"/>
    </xf>
    <xf numFmtId="180" fontId="11" fillId="0" borderId="2" xfId="53" applyNumberFormat="1" applyFont="1" applyFill="1" applyBorder="1" applyAlignment="1">
      <alignment horizontal="center" vertical="center" wrapText="1"/>
    </xf>
    <xf numFmtId="181" fontId="11" fillId="0" borderId="2" xfId="53" applyNumberFormat="1" applyFont="1" applyFill="1" applyBorder="1" applyAlignment="1">
      <alignment horizontal="center" vertical="center" wrapText="1"/>
    </xf>
    <xf numFmtId="180" fontId="13" fillId="0" borderId="2" xfId="55"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180" fontId="13" fillId="0" borderId="2" xfId="53" applyNumberFormat="1" applyFont="1" applyFill="1" applyBorder="1" applyAlignment="1">
      <alignment horizontal="center" vertical="center" wrapText="1"/>
    </xf>
    <xf numFmtId="180" fontId="18" fillId="0" borderId="2" xfId="53" applyNumberFormat="1" applyFont="1" applyFill="1" applyBorder="1" applyAlignment="1">
      <alignment horizontal="center" vertical="center" wrapText="1"/>
    </xf>
    <xf numFmtId="181" fontId="18" fillId="0" borderId="2" xfId="53" applyNumberFormat="1" applyFont="1" applyFill="1" applyBorder="1" applyAlignment="1">
      <alignment horizontal="center" vertical="center" wrapText="1"/>
    </xf>
    <xf numFmtId="0" fontId="35" fillId="0" borderId="2" xfId="53" applyNumberFormat="1" applyFont="1" applyFill="1" applyBorder="1" applyAlignment="1">
      <alignment horizontal="justify"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176" fontId="11" fillId="0" borderId="2"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176" fontId="24" fillId="0" borderId="2" xfId="0" applyNumberFormat="1" applyFont="1" applyBorder="1" applyAlignment="1">
      <alignment horizontal="center" vertical="center" wrapText="1"/>
    </xf>
    <xf numFmtId="178" fontId="24" fillId="0" borderId="2" xfId="0" applyNumberFormat="1" applyFont="1" applyBorder="1" applyAlignment="1">
      <alignment horizontal="center" vertical="center" wrapText="1"/>
    </xf>
    <xf numFmtId="0" fontId="18" fillId="0" borderId="2" xfId="0" applyFont="1" applyFill="1" applyBorder="1" applyAlignment="1">
      <alignment horizontal="justify" vertical="center" indent="2"/>
    </xf>
    <xf numFmtId="0" fontId="5" fillId="0" borderId="2" xfId="0" applyFont="1" applyFill="1" applyBorder="1" applyAlignment="1">
      <alignment horizontal="center" vertical="center" wrapText="1"/>
    </xf>
    <xf numFmtId="0" fontId="15" fillId="0" borderId="2" xfId="53" applyNumberFormat="1" applyFont="1" applyFill="1" applyBorder="1" applyAlignment="1">
      <alignment horizontal="left" vertical="center" wrapText="1"/>
    </xf>
    <xf numFmtId="0" fontId="15" fillId="0" borderId="2" xfId="53" applyNumberFormat="1" applyFont="1" applyFill="1" applyBorder="1" applyAlignment="1">
      <alignment horizontal="center" vertical="center" wrapText="1"/>
    </xf>
    <xf numFmtId="0" fontId="15" fillId="0" borderId="2" xfId="53" applyNumberFormat="1" applyFont="1" applyFill="1" applyBorder="1" applyAlignment="1">
      <alignment horizontal="justify" vertical="center" wrapText="1"/>
    </xf>
    <xf numFmtId="176" fontId="15" fillId="0" borderId="2" xfId="53" applyNumberFormat="1" applyFont="1" applyFill="1" applyBorder="1" applyAlignment="1">
      <alignment horizontal="center" vertical="center" wrapText="1"/>
    </xf>
    <xf numFmtId="177" fontId="15" fillId="0" borderId="2" xfId="53" applyNumberFormat="1" applyFont="1" applyFill="1" applyBorder="1" applyAlignment="1" applyProtection="1">
      <alignment horizontal="left" vertical="center" wrapText="1"/>
    </xf>
    <xf numFmtId="177" fontId="15" fillId="0" borderId="2" xfId="53"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8" fillId="0" borderId="2" xfId="0"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176" fontId="17" fillId="0" borderId="2" xfId="0" applyNumberFormat="1" applyFont="1" applyBorder="1" applyAlignment="1">
      <alignment horizontal="center" vertical="center" wrapText="1"/>
    </xf>
    <xf numFmtId="178" fontId="1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76" fontId="7" fillId="0" borderId="2" xfId="0" applyNumberFormat="1" applyFont="1" applyBorder="1" applyAlignment="1">
      <alignment horizontal="center" vertical="center" wrapText="1"/>
    </xf>
    <xf numFmtId="181" fontId="7" fillId="0" borderId="2" xfId="0" applyNumberFormat="1" applyFont="1" applyBorder="1" applyAlignment="1">
      <alignment horizontal="center" vertical="center" wrapText="1"/>
    </xf>
    <xf numFmtId="0" fontId="11" fillId="0" borderId="2" xfId="53" applyFont="1" applyFill="1" applyBorder="1" applyAlignment="1">
      <alignment horizontal="justify" vertical="center" wrapText="1"/>
    </xf>
    <xf numFmtId="176" fontId="11" fillId="0" borderId="2" xfId="0" applyNumberFormat="1" applyFont="1" applyBorder="1" applyAlignment="1">
      <alignment horizontal="left" vertical="center" wrapText="1"/>
    </xf>
    <xf numFmtId="176" fontId="11" fillId="0" borderId="2" xfId="53" applyNumberFormat="1" applyFont="1" applyFill="1" applyBorder="1" applyAlignment="1">
      <alignment horizontal="justify" vertical="center" wrapText="1"/>
    </xf>
    <xf numFmtId="176" fontId="15" fillId="0" borderId="2" xfId="53" applyNumberFormat="1" applyFont="1" applyFill="1" applyBorder="1" applyAlignment="1">
      <alignment horizontal="justify" vertical="center" wrapText="1"/>
    </xf>
    <xf numFmtId="0" fontId="11" fillId="0" borderId="2" xfId="53" applyFont="1" applyFill="1" applyBorder="1" applyAlignment="1">
      <alignment horizontal="center" vertical="center" wrapText="1"/>
    </xf>
    <xf numFmtId="0" fontId="23" fillId="0" borderId="2" xfId="0" applyFont="1" applyFill="1" applyBorder="1" applyAlignment="1">
      <alignment horizontal="center" vertical="center" wrapText="1"/>
    </xf>
    <xf numFmtId="0" fontId="17" fillId="0" borderId="2" xfId="53" applyFont="1" applyFill="1" applyBorder="1" applyAlignment="1">
      <alignment horizontal="left" vertical="center" wrapText="1"/>
    </xf>
    <xf numFmtId="0" fontId="7" fillId="0" borderId="2" xfId="53" applyFont="1" applyFill="1" applyBorder="1" applyAlignment="1">
      <alignment horizontal="justify" vertical="center" wrapText="1"/>
    </xf>
    <xf numFmtId="177" fontId="7" fillId="0" borderId="2" xfId="0" applyNumberFormat="1" applyFont="1" applyBorder="1" applyAlignment="1">
      <alignment horizontal="center" vertical="center"/>
    </xf>
    <xf numFmtId="176" fontId="7" fillId="0" borderId="2" xfId="0" applyNumberFormat="1" applyFont="1" applyBorder="1" applyAlignment="1">
      <alignment horizontal="left" vertical="center" wrapText="1"/>
    </xf>
    <xf numFmtId="177" fontId="11" fillId="0" borderId="2" xfId="0" applyNumberFormat="1" applyFont="1" applyBorder="1" applyAlignment="1">
      <alignment horizontal="center" vertical="center"/>
    </xf>
    <xf numFmtId="0" fontId="23" fillId="0" borderId="2" xfId="53" applyNumberFormat="1" applyFont="1" applyFill="1" applyBorder="1" applyAlignment="1">
      <alignment horizontal="center" vertical="center" wrapText="1"/>
    </xf>
    <xf numFmtId="180" fontId="17" fillId="0" borderId="2" xfId="0" applyNumberFormat="1" applyFont="1" applyBorder="1" applyAlignment="1">
      <alignment horizontal="center" vertical="center" wrapText="1"/>
    </xf>
    <xf numFmtId="181" fontId="17" fillId="0" borderId="2" xfId="0" applyNumberFormat="1" applyFont="1" applyBorder="1" applyAlignment="1">
      <alignment horizontal="center" vertical="center" wrapText="1"/>
    </xf>
    <xf numFmtId="180" fontId="7" fillId="0" borderId="2" xfId="0" applyNumberFormat="1" applyFont="1" applyBorder="1" applyAlignment="1">
      <alignment horizontal="center" vertical="center"/>
    </xf>
    <xf numFmtId="180" fontId="11" fillId="0" borderId="2" xfId="0" applyNumberFormat="1" applyFont="1" applyBorder="1" applyAlignment="1">
      <alignment horizontal="center" vertical="center"/>
    </xf>
    <xf numFmtId="181" fontId="11" fillId="0" borderId="2" xfId="0" applyNumberFormat="1" applyFont="1" applyBorder="1" applyAlignment="1">
      <alignment horizontal="center" vertical="center"/>
    </xf>
    <xf numFmtId="180" fontId="11" fillId="0" borderId="2" xfId="0" applyNumberFormat="1" applyFont="1" applyBorder="1" applyAlignment="1">
      <alignment horizontal="center" vertical="center" wrapText="1"/>
    </xf>
    <xf numFmtId="180" fontId="7" fillId="0" borderId="2" xfId="0" applyNumberFormat="1" applyFont="1" applyBorder="1" applyAlignment="1">
      <alignment horizontal="center" vertical="center" wrapText="1"/>
    </xf>
    <xf numFmtId="176" fontId="18" fillId="0" borderId="2" xfId="0" applyNumberFormat="1" applyFont="1" applyFill="1" applyBorder="1" applyAlignment="1">
      <alignment horizontal="center" vertical="center" wrapText="1"/>
    </xf>
    <xf numFmtId="176" fontId="24" fillId="0" borderId="2" xfId="0" applyNumberFormat="1" applyFont="1" applyFill="1" applyBorder="1" applyAlignment="1">
      <alignment horizontal="center" vertical="center" wrapText="1"/>
    </xf>
    <xf numFmtId="178" fontId="24" fillId="0" borderId="2" xfId="0" applyNumberFormat="1" applyFont="1" applyFill="1" applyBorder="1" applyAlignment="1">
      <alignment horizontal="center" vertical="center" wrapText="1"/>
    </xf>
    <xf numFmtId="176" fontId="36" fillId="0" borderId="2" xfId="53" applyNumberFormat="1" applyFont="1" applyFill="1" applyBorder="1" applyAlignment="1">
      <alignment horizontal="center" vertical="center" wrapText="1"/>
    </xf>
    <xf numFmtId="0" fontId="28" fillId="0" borderId="2" xfId="0" applyNumberFormat="1" applyFont="1" applyFill="1" applyBorder="1" applyAlignment="1">
      <alignment horizontal="left" vertical="center" wrapText="1"/>
    </xf>
    <xf numFmtId="0" fontId="28" fillId="0" borderId="2" xfId="0" applyFont="1" applyFill="1" applyBorder="1" applyAlignment="1">
      <alignment horizontal="center" vertical="center" wrapText="1"/>
    </xf>
    <xf numFmtId="179" fontId="28" fillId="0" borderId="2" xfId="0" applyNumberFormat="1" applyFont="1" applyFill="1" applyBorder="1" applyAlignment="1">
      <alignment vertical="center" wrapText="1"/>
    </xf>
    <xf numFmtId="0" fontId="26" fillId="0" borderId="2" xfId="0" applyNumberFormat="1" applyFont="1" applyFill="1" applyBorder="1" applyAlignment="1">
      <alignment horizontal="left" vertical="center" wrapText="1"/>
    </xf>
    <xf numFmtId="179" fontId="26" fillId="0" borderId="2" xfId="0" applyNumberFormat="1" applyFont="1" applyFill="1" applyBorder="1" applyAlignment="1">
      <alignment horizontal="justify" vertical="center" wrapText="1"/>
    </xf>
    <xf numFmtId="176" fontId="12" fillId="0" borderId="2" xfId="53"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176" fontId="11" fillId="0" borderId="2" xfId="0" applyNumberFormat="1" applyFont="1" applyFill="1" applyBorder="1" applyAlignment="1">
      <alignment horizontal="left" vertical="center" wrapText="1"/>
    </xf>
    <xf numFmtId="0" fontId="13" fillId="0" borderId="2" xfId="0" applyFont="1" applyFill="1" applyBorder="1" applyAlignment="1">
      <alignment horizontal="center" vertical="center"/>
    </xf>
    <xf numFmtId="0" fontId="11" fillId="0" borderId="3" xfId="53" applyNumberFormat="1" applyFont="1" applyFill="1" applyBorder="1" applyAlignment="1">
      <alignment horizontal="center" vertical="center" wrapText="1"/>
    </xf>
    <xf numFmtId="0" fontId="11" fillId="0" borderId="3" xfId="53" applyNumberFormat="1" applyFont="1" applyFill="1" applyBorder="1" applyAlignment="1">
      <alignment horizontal="left" vertical="center" wrapText="1"/>
    </xf>
    <xf numFmtId="0" fontId="11" fillId="0" borderId="3" xfId="53" applyNumberFormat="1" applyFont="1" applyFill="1" applyBorder="1" applyAlignment="1">
      <alignment horizontal="justify" vertical="center" wrapText="1"/>
    </xf>
    <xf numFmtId="176" fontId="11" fillId="0" borderId="3" xfId="53" applyNumberFormat="1" applyFont="1" applyFill="1" applyBorder="1" applyAlignment="1">
      <alignment horizontal="center" vertical="center" wrapText="1"/>
    </xf>
    <xf numFmtId="178" fontId="36" fillId="0" borderId="2" xfId="53" applyNumberFormat="1" applyFont="1" applyFill="1" applyBorder="1" applyAlignment="1">
      <alignment horizontal="center" vertical="center" wrapText="1"/>
    </xf>
    <xf numFmtId="178" fontId="11" fillId="0" borderId="2" xfId="55"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179" fontId="11" fillId="0" borderId="2" xfId="0" applyNumberFormat="1" applyFont="1" applyFill="1" applyBorder="1" applyAlignment="1">
      <alignment horizontal="justify" vertical="center" wrapText="1"/>
    </xf>
    <xf numFmtId="0" fontId="28" fillId="0" borderId="2" xfId="0" applyNumberFormat="1" applyFont="1" applyFill="1" applyBorder="1" applyAlignment="1">
      <alignment horizontal="center" vertical="center" wrapText="1"/>
    </xf>
    <xf numFmtId="0" fontId="11" fillId="0" borderId="2" xfId="55" applyNumberFormat="1" applyFont="1" applyFill="1" applyBorder="1" applyAlignment="1">
      <alignment vertical="center" wrapText="1"/>
    </xf>
    <xf numFmtId="0" fontId="1" fillId="0" borderId="2" xfId="0" applyFont="1" applyFill="1" applyBorder="1" applyAlignment="1">
      <alignment horizontal="center" vertical="center" wrapText="1"/>
    </xf>
    <xf numFmtId="176" fontId="11" fillId="0" borderId="0" xfId="53" applyNumberFormat="1" applyFont="1" applyFill="1" applyBorder="1" applyAlignment="1">
      <alignment horizontal="center" vertical="center" wrapText="1"/>
    </xf>
    <xf numFmtId="180" fontId="26" fillId="0" borderId="2"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xf>
    <xf numFmtId="0" fontId="1" fillId="0" borderId="2" xfId="53" applyNumberFormat="1" applyFont="1" applyFill="1" applyBorder="1" applyAlignment="1">
      <alignment horizontal="center" vertical="center" wrapText="1"/>
    </xf>
    <xf numFmtId="182" fontId="13" fillId="0" borderId="2" xfId="0" applyNumberFormat="1" applyFont="1" applyFill="1" applyBorder="1" applyAlignment="1">
      <alignment horizontal="center" vertical="center"/>
    </xf>
    <xf numFmtId="179" fontId="13" fillId="0" borderId="2" xfId="0" applyNumberFormat="1" applyFont="1" applyFill="1" applyBorder="1" applyAlignment="1">
      <alignment horizontal="center" vertical="center"/>
    </xf>
    <xf numFmtId="0" fontId="18" fillId="0" borderId="0" xfId="0" applyFont="1" applyAlignment="1">
      <alignment horizontal="left" vertical="center" wrapText="1"/>
    </xf>
    <xf numFmtId="0" fontId="1" fillId="0" borderId="2" xfId="0" applyFont="1" applyFill="1" applyBorder="1" applyAlignment="1">
      <alignment horizontal="left" vertical="center" wrapText="1"/>
    </xf>
    <xf numFmtId="0" fontId="18" fillId="0" borderId="2" xfId="0" applyFont="1" applyFill="1" applyBorder="1" applyAlignment="1">
      <alignment horizontal="justify" vertical="center" wrapText="1"/>
    </xf>
    <xf numFmtId="176" fontId="18" fillId="0" borderId="2" xfId="0" applyNumberFormat="1" applyFont="1" applyFill="1" applyBorder="1" applyAlignment="1">
      <alignment horizontal="center" vertical="center"/>
    </xf>
    <xf numFmtId="0" fontId="34" fillId="0" borderId="2" xfId="0" applyFont="1" applyFill="1" applyBorder="1" applyAlignment="1">
      <alignment horizontal="left" vertical="center" wrapText="1"/>
    </xf>
    <xf numFmtId="0" fontId="34" fillId="0" borderId="2" xfId="0" applyFont="1" applyFill="1" applyBorder="1" applyAlignment="1">
      <alignment horizontal="center" vertical="center" wrapText="1"/>
    </xf>
    <xf numFmtId="0" fontId="34" fillId="0" borderId="2" xfId="0" applyFont="1" applyFill="1" applyBorder="1" applyAlignment="1">
      <alignment horizontal="justify" vertical="center" wrapText="1"/>
    </xf>
    <xf numFmtId="176" fontId="34" fillId="0" borderId="2" xfId="0" applyNumberFormat="1" applyFont="1" applyFill="1" applyBorder="1" applyAlignment="1">
      <alignment horizontal="center" vertical="center"/>
    </xf>
    <xf numFmtId="0" fontId="23" fillId="0" borderId="5"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8" fillId="0" borderId="3" xfId="53" applyNumberFormat="1" applyFont="1" applyFill="1" applyBorder="1" applyAlignment="1">
      <alignment horizontal="justify" vertical="center" wrapText="1"/>
    </xf>
    <xf numFmtId="176" fontId="24" fillId="0" borderId="3" xfId="53" applyNumberFormat="1" applyFont="1" applyFill="1" applyBorder="1" applyAlignment="1">
      <alignment horizontal="center" vertical="center" wrapText="1"/>
    </xf>
    <xf numFmtId="0" fontId="13" fillId="0" borderId="2" xfId="53" applyNumberFormat="1" applyFont="1" applyFill="1" applyBorder="1" applyAlignment="1" applyProtection="1">
      <alignment horizontal="left" vertical="center" wrapText="1"/>
    </xf>
    <xf numFmtId="176" fontId="11" fillId="0" borderId="2" xfId="0" applyNumberFormat="1" applyFont="1" applyFill="1" applyBorder="1" applyAlignment="1">
      <alignment horizontal="center" vertical="center"/>
    </xf>
    <xf numFmtId="0" fontId="11" fillId="0" borderId="2" xfId="0" applyNumberFormat="1" applyFont="1" applyBorder="1" applyAlignment="1">
      <alignment horizontal="justify" vertical="center" wrapText="1"/>
    </xf>
    <xf numFmtId="0" fontId="28" fillId="0" borderId="2" xfId="0" applyFont="1" applyFill="1" applyBorder="1" applyAlignment="1">
      <alignment horizontal="center" vertical="center"/>
    </xf>
    <xf numFmtId="0" fontId="13" fillId="0" borderId="3" xfId="53" applyNumberFormat="1" applyFont="1" applyFill="1" applyBorder="1" applyAlignment="1">
      <alignment horizontal="center" vertical="center" wrapText="1"/>
    </xf>
    <xf numFmtId="0" fontId="13" fillId="0" borderId="3" xfId="53" applyNumberFormat="1" applyFont="1" applyFill="1" applyBorder="1" applyAlignment="1">
      <alignment horizontal="left" vertical="center" wrapText="1"/>
    </xf>
    <xf numFmtId="180" fontId="13" fillId="0" borderId="2" xfId="0" applyNumberFormat="1" applyFont="1" applyFill="1" applyBorder="1" applyAlignment="1">
      <alignment horizontal="center" vertical="center"/>
    </xf>
    <xf numFmtId="180" fontId="34" fillId="0" borderId="2" xfId="0" applyNumberFormat="1" applyFont="1" applyFill="1" applyBorder="1" applyAlignment="1">
      <alignment horizontal="center" vertical="center" wrapText="1"/>
    </xf>
    <xf numFmtId="49" fontId="13" fillId="0" borderId="2" xfId="53" applyNumberFormat="1" applyFont="1" applyFill="1" applyBorder="1" applyAlignment="1">
      <alignment horizontal="center" vertical="center" wrapText="1"/>
    </xf>
    <xf numFmtId="0" fontId="13" fillId="0" borderId="3" xfId="53" applyNumberFormat="1"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56" applyFont="1" applyFill="1" applyBorder="1" applyAlignment="1">
      <alignment horizontal="center" vertical="center"/>
    </xf>
    <xf numFmtId="0" fontId="7" fillId="0" borderId="0" xfId="56" applyFont="1" applyFill="1" applyAlignment="1">
      <alignment horizontal="center" vertical="center"/>
    </xf>
    <xf numFmtId="176" fontId="2"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4" fillId="0" borderId="0" xfId="53" applyNumberFormat="1" applyFont="1" applyFill="1" applyBorder="1" applyAlignment="1">
      <alignment horizontal="center" vertical="center" wrapText="1"/>
    </xf>
    <xf numFmtId="176" fontId="4" fillId="0" borderId="0" xfId="53" applyNumberFormat="1" applyFont="1" applyFill="1" applyBorder="1" applyAlignment="1">
      <alignment horizontal="center" vertical="center" wrapText="1"/>
    </xf>
    <xf numFmtId="0" fontId="37" fillId="0" borderId="0" xfId="53" applyNumberFormat="1" applyFont="1" applyFill="1" applyBorder="1" applyAlignment="1">
      <alignment horizontal="center" vertical="center" wrapText="1"/>
    </xf>
    <xf numFmtId="176" fontId="38" fillId="0" borderId="1" xfId="53" applyNumberFormat="1" applyFont="1" applyFill="1" applyBorder="1" applyAlignment="1">
      <alignment horizontal="right" vertical="center" wrapText="1"/>
    </xf>
    <xf numFmtId="176" fontId="3" fillId="0" borderId="2" xfId="53" applyNumberFormat="1" applyFont="1" applyFill="1" applyBorder="1" applyAlignment="1">
      <alignment horizontal="center" vertical="center" wrapText="1"/>
    </xf>
    <xf numFmtId="0" fontId="31" fillId="0" borderId="2" xfId="41" applyNumberFormat="1" applyFont="1" applyFill="1" applyBorder="1" applyAlignment="1" applyProtection="1">
      <alignment horizontal="center" vertical="center" wrapText="1"/>
    </xf>
    <xf numFmtId="176" fontId="31" fillId="0" borderId="2" xfId="53" applyNumberFormat="1" applyFont="1" applyFill="1" applyBorder="1" applyAlignment="1">
      <alignment horizontal="center" vertical="center" wrapText="1"/>
    </xf>
    <xf numFmtId="0" fontId="7" fillId="0" borderId="2" xfId="41" applyNumberFormat="1" applyFont="1" applyFill="1" applyBorder="1" applyAlignment="1" applyProtection="1">
      <alignment horizontal="center" vertical="center" wrapText="1"/>
    </xf>
    <xf numFmtId="0" fontId="31" fillId="0" borderId="7" xfId="46" applyNumberFormat="1" applyFont="1" applyFill="1" applyBorder="1" applyAlignment="1" applyProtection="1">
      <alignment horizontal="center" vertical="center" wrapText="1"/>
    </xf>
    <xf numFmtId="0" fontId="31" fillId="0" borderId="8" xfId="46" applyNumberFormat="1" applyFont="1" applyFill="1" applyBorder="1" applyAlignment="1" applyProtection="1">
      <alignment horizontal="center" vertical="center" wrapText="1"/>
    </xf>
    <xf numFmtId="0" fontId="31" fillId="0" borderId="9" xfId="46" applyNumberFormat="1" applyFont="1" applyFill="1" applyBorder="1" applyAlignment="1" applyProtection="1">
      <alignment horizontal="center" vertical="center" wrapText="1"/>
    </xf>
    <xf numFmtId="176" fontId="31" fillId="0" borderId="2" xfId="0" applyNumberFormat="1" applyFont="1" applyFill="1" applyBorder="1" applyAlignment="1">
      <alignment horizontal="center" vertical="center"/>
    </xf>
    <xf numFmtId="0" fontId="30" fillId="0" borderId="2" xfId="46" applyNumberFormat="1" applyFont="1" applyFill="1" applyBorder="1" applyAlignment="1" applyProtection="1">
      <alignment horizontal="center" vertical="center" wrapText="1"/>
    </xf>
    <xf numFmtId="0" fontId="39" fillId="0" borderId="2" xfId="46" applyNumberFormat="1" applyFont="1" applyFill="1" applyBorder="1" applyAlignment="1" applyProtection="1">
      <alignment horizontal="center" vertical="center" wrapText="1"/>
    </xf>
    <xf numFmtId="176" fontId="7" fillId="0" borderId="2" xfId="53" applyNumberFormat="1" applyFont="1" applyFill="1" applyBorder="1" applyAlignment="1">
      <alignment horizontal="center" vertical="center" wrapText="1"/>
    </xf>
    <xf numFmtId="0" fontId="15" fillId="0" borderId="2" xfId="46" applyNumberFormat="1" applyFont="1" applyFill="1" applyBorder="1" applyAlignment="1" applyProtection="1">
      <alignment horizontal="center" vertical="center" wrapText="1"/>
    </xf>
    <xf numFmtId="0" fontId="15" fillId="0" borderId="3" xfId="46" applyNumberFormat="1" applyFont="1" applyFill="1" applyBorder="1" applyAlignment="1" applyProtection="1">
      <alignment horizontal="center" vertical="center" wrapText="1"/>
    </xf>
    <xf numFmtId="0" fontId="15" fillId="0" borderId="7" xfId="46" applyNumberFormat="1" applyFont="1" applyFill="1" applyBorder="1" applyAlignment="1" applyProtection="1">
      <alignment horizontal="center" vertical="center" wrapText="1"/>
    </xf>
    <xf numFmtId="0" fontId="15" fillId="0" borderId="9" xfId="46" applyNumberFormat="1" applyFont="1" applyFill="1" applyBorder="1" applyAlignment="1" applyProtection="1">
      <alignment horizontal="center" vertical="center" wrapText="1"/>
    </xf>
    <xf numFmtId="0" fontId="15" fillId="0" borderId="4" xfId="46" applyNumberFormat="1" applyFont="1" applyFill="1" applyBorder="1" applyAlignment="1" applyProtection="1">
      <alignment horizontal="center" vertical="center" wrapText="1"/>
    </xf>
    <xf numFmtId="176" fontId="7" fillId="0" borderId="2" xfId="0" applyNumberFormat="1" applyFont="1" applyFill="1" applyBorder="1" applyAlignment="1">
      <alignment horizontal="center" vertical="center"/>
    </xf>
    <xf numFmtId="0" fontId="40" fillId="0" borderId="2" xfId="53" applyNumberFormat="1" applyFont="1" applyFill="1" applyBorder="1" applyAlignment="1">
      <alignment horizontal="center" vertical="center" wrapText="1"/>
    </xf>
    <xf numFmtId="0" fontId="30" fillId="0" borderId="3" xfId="46" applyNumberFormat="1" applyFont="1" applyFill="1" applyBorder="1" applyAlignment="1" applyProtection="1">
      <alignment horizontal="center" vertical="center" wrapText="1"/>
    </xf>
    <xf numFmtId="0" fontId="30" fillId="0" borderId="4" xfId="46" applyNumberFormat="1" applyFont="1" applyFill="1" applyBorder="1" applyAlignment="1" applyProtection="1">
      <alignment horizontal="center" vertical="center" wrapText="1"/>
    </xf>
    <xf numFmtId="0" fontId="30" fillId="0" borderId="12" xfId="46" applyNumberFormat="1" applyFont="1" applyFill="1" applyBorder="1" applyAlignment="1" applyProtection="1">
      <alignment horizontal="center" vertical="center" wrapText="1"/>
    </xf>
    <xf numFmtId="0" fontId="15" fillId="0" borderId="8" xfId="46" applyNumberFormat="1" applyFont="1" applyFill="1" applyBorder="1" applyAlignment="1" applyProtection="1">
      <alignment horizontal="center" vertical="center" wrapText="1"/>
    </xf>
    <xf numFmtId="31" fontId="15" fillId="0" borderId="2" xfId="53" applyNumberFormat="1" applyFont="1" applyFill="1" applyBorder="1" applyAlignment="1" applyProtection="1">
      <alignment horizontal="center" vertical="center" wrapText="1"/>
    </xf>
    <xf numFmtId="0" fontId="15" fillId="0" borderId="2" xfId="53" applyFont="1" applyFill="1" applyBorder="1" applyAlignment="1" applyProtection="1">
      <alignment horizontal="center" vertical="center" wrapText="1"/>
    </xf>
    <xf numFmtId="0" fontId="31" fillId="0" borderId="7" xfId="41" applyNumberFormat="1" applyFont="1" applyFill="1" applyBorder="1" applyAlignment="1" applyProtection="1">
      <alignment horizontal="center" vertical="center" wrapText="1"/>
    </xf>
    <xf numFmtId="0" fontId="31" fillId="0" borderId="8" xfId="41" applyNumberFormat="1" applyFont="1" applyFill="1" applyBorder="1" applyAlignment="1" applyProtection="1">
      <alignment horizontal="center" vertical="center" wrapText="1"/>
    </xf>
    <xf numFmtId="0" fontId="31" fillId="0" borderId="9" xfId="41" applyNumberFormat="1" applyFont="1" applyFill="1" applyBorder="1" applyAlignment="1" applyProtection="1">
      <alignment horizontal="center" vertical="center" wrapText="1"/>
    </xf>
    <xf numFmtId="0" fontId="41" fillId="0" borderId="2" xfId="56" applyFont="1" applyFill="1" applyBorder="1" applyAlignment="1" applyProtection="1">
      <alignment horizontal="center" vertical="center"/>
    </xf>
    <xf numFmtId="0" fontId="15" fillId="0" borderId="2" xfId="53" applyNumberFormat="1" applyFont="1" applyFill="1" applyBorder="1" applyAlignment="1" applyProtection="1">
      <alignment horizontal="center" vertical="center" wrapText="1"/>
    </xf>
    <xf numFmtId="0" fontId="40" fillId="0" borderId="2" xfId="0" applyFont="1" applyFill="1" applyBorder="1" applyAlignment="1" applyProtection="1">
      <alignment horizontal="center" vertical="center" wrapText="1"/>
      <protection locked="0"/>
    </xf>
    <xf numFmtId="0" fontId="15" fillId="0" borderId="7" xfId="53" applyNumberFormat="1" applyFont="1" applyFill="1" applyBorder="1" applyAlignment="1" applyProtection="1">
      <alignment horizontal="center" vertical="center" wrapText="1"/>
    </xf>
    <xf numFmtId="0" fontId="15" fillId="0" borderId="8" xfId="53" applyNumberFormat="1" applyFont="1" applyFill="1" applyBorder="1" applyAlignment="1" applyProtection="1">
      <alignment horizontal="center" vertical="center" wrapText="1"/>
    </xf>
    <xf numFmtId="0" fontId="15" fillId="0" borderId="9" xfId="53"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31" fillId="0" borderId="2" xfId="53" applyNumberFormat="1" applyFont="1" applyFill="1" applyBorder="1" applyAlignment="1">
      <alignment horizontal="center" vertical="center" wrapText="1"/>
    </xf>
    <xf numFmtId="0" fontId="13" fillId="0" borderId="7" xfId="53" applyNumberFormat="1" applyFont="1" applyFill="1" applyBorder="1" applyAlignment="1">
      <alignment horizontal="center" vertical="center" wrapText="1"/>
    </xf>
    <xf numFmtId="0" fontId="13" fillId="0" borderId="8" xfId="53" applyNumberFormat="1" applyFont="1" applyFill="1" applyBorder="1" applyAlignment="1">
      <alignment horizontal="center" vertical="center" wrapText="1"/>
    </xf>
    <xf numFmtId="0" fontId="13" fillId="0" borderId="9" xfId="53" applyNumberFormat="1" applyFont="1" applyFill="1" applyBorder="1" applyAlignment="1">
      <alignment horizontal="center" vertical="center" wrapText="1"/>
    </xf>
    <xf numFmtId="0" fontId="2" fillId="0" borderId="2" xfId="0" applyFont="1" applyFill="1" applyBorder="1" applyAlignment="1">
      <alignment horizontal="left" vertical="center"/>
    </xf>
    <xf numFmtId="176" fontId="2" fillId="0" borderId="2" xfId="0" applyNumberFormat="1" applyFont="1" applyFill="1" applyBorder="1" applyAlignment="1">
      <alignment horizontal="left" vertical="center"/>
    </xf>
    <xf numFmtId="0" fontId="38" fillId="0" borderId="1" xfId="53" applyNumberFormat="1" applyFont="1" applyFill="1" applyBorder="1" applyAlignment="1">
      <alignment horizontal="right" vertical="center" wrapText="1"/>
    </xf>
    <xf numFmtId="10" fontId="31" fillId="0" borderId="2" xfId="53" applyNumberFormat="1" applyFont="1" applyFill="1" applyBorder="1" applyAlignment="1">
      <alignment horizontal="center" vertical="center" wrapText="1"/>
    </xf>
    <xf numFmtId="10" fontId="7" fillId="0" borderId="2" xfId="53" applyNumberFormat="1"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2_2-1统计表_1"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7" xfId="54"/>
    <cellStyle name="常规 3" xfId="55"/>
    <cellStyle name="常规 14" xfId="56"/>
  </cellStyles>
  <tableStyles count="0" defaultTableStyle="TableStyleMedium2" defaultPivotStyle="PivotStyleLight16"/>
  <colors>
    <mruColors>
      <color rgb="00679DBA"/>
      <color rgb="00FFFF00"/>
      <color rgb="0092D05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zzj(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编码"/>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各年度收费、罚没、专项收入.xls]Sheet3"/>
      <sheetName val="本年收入合计"/>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13 铁路配件"/>
      <sheetName val="财政供养人员增幅"/>
      <sheetName val="P1012001"/>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 val="GDP"/>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一般预算收入"/>
      <sheetName val="农业用地"/>
      <sheetName val="公检法司编制"/>
      <sheetName val="行政编制"/>
      <sheetName val="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 val="工商税收"/>
      <sheetName val="事业发展"/>
      <sheetName val="编码"/>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 val="公检法司编制"/>
      <sheetName val="行政编制"/>
      <sheetName val="行政机构人员信息"/>
      <sheetName val="农业人口"/>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人员支出"/>
      <sheetName val="合计"/>
      <sheetName val="农业用地"/>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事业发展"/>
      <sheetName val="编码"/>
      <sheetName val="人员支出"/>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行政区划"/>
      <sheetName val="农业人口"/>
      <sheetName val="2002年一般预算收入"/>
      <sheetName val="编码"/>
      <sheetName val="事业发展"/>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农业用地"/>
      <sheetName val="本年收入合计"/>
      <sheetName val="行政区划"/>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 val="人员支出"/>
      <sheetName val="一般预算收入"/>
      <sheetName val="财政供养人员增幅"/>
      <sheetName val="基础编码"/>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存货明细表"/>
      <sheetName val="原材料明细表"/>
      <sheetName val="产成品明细表"/>
      <sheetName val="32.5R水泥"/>
      <sheetName val="42.5R水泥"/>
      <sheetName val="复合PC32.5R"/>
      <sheetName val="外购熟料"/>
      <sheetName val="低碱PO42.5水泥"/>
      <sheetName val="石灰石"/>
      <sheetName val="制造费用"/>
      <sheetName val="待摊费用"/>
      <sheetName val="主营业务成本明细表"/>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 val="事业发展"/>
      <sheetName val="公检法司编制"/>
      <sheetName val="行政编制"/>
      <sheetName val="基础编码"/>
      <sheetName val="工商税收"/>
      <sheetName val="2002年一般预算收入"/>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行政机构人员信息"/>
      <sheetName val="数据输入说明"/>
      <sheetName val="行政区划"/>
      <sheetName val="人员支出"/>
      <sheetName val="P1012001"/>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fine"/>
      <sheetName val="中小学生"/>
      <sheetName val="基础编码"/>
      <sheetName val="P1012001"/>
      <sheetName val="2002年一般预算收入"/>
      <sheetName val="行政机构人员信息"/>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总人口"/>
      <sheetName val="2002年一般预算收入"/>
      <sheetName val="P1012001"/>
      <sheetName val="中小学生"/>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行政机构人员信息"/>
      <sheetName val="基础编码"/>
      <sheetName val="一般预算收入"/>
      <sheetName val="P1012001"/>
      <sheetName val="皋兰县"/>
      <sheetName val="永登"/>
      <sheetName val="七里河"/>
      <sheetName val="榆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 val="中小学生"/>
      <sheetName val="总人口"/>
      <sheetName val="#REF!"/>
      <sheetName val="农业用地"/>
      <sheetName val="本年收入合计"/>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 val="总人口"/>
      <sheetName val="财政供养人员增幅"/>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13 铁路配件"/>
      <sheetName val="P1012001"/>
      <sheetName val="________"/>
      <sheetName val="XL4Poppy"/>
      <sheetName val="村级支出"/>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 val="本年收入合计"/>
      <sheetName val="合计"/>
      <sheetName val="村级支出"/>
      <sheetName val="13 铁路配件"/>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 val="财政供养人员增幅"/>
      <sheetName val="行政区划"/>
      <sheetName val="农业人口"/>
      <sheetName val="GDP"/>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 val="村级支出"/>
      <sheetName val="中小学生"/>
      <sheetName val="P1012001"/>
      <sheetName val="一般预算收入"/>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view="pageBreakPreview" zoomScaleNormal="100" workbookViewId="0">
      <selection activeCell="M8" sqref="M8"/>
    </sheetView>
  </sheetViews>
  <sheetFormatPr defaultColWidth="9" defaultRowHeight="13.5"/>
  <cols>
    <col min="1" max="1" width="6" style="312" customWidth="1"/>
    <col min="2" max="2" width="6.88333333333333" style="312" customWidth="1"/>
    <col min="3" max="3" width="5.66666666666667" style="312" customWidth="1"/>
    <col min="4" max="4" width="7" style="312" customWidth="1"/>
    <col min="5" max="5" width="14.6666666666667" style="312" customWidth="1"/>
    <col min="6" max="6" width="10.6666666666667" style="312" customWidth="1"/>
    <col min="7" max="7" width="18.5583333333333" style="312" customWidth="1"/>
    <col min="8" max="8" width="13.25" style="318" customWidth="1"/>
    <col min="9" max="9" width="9.44166666666667" style="312" customWidth="1"/>
    <col min="10" max="10" width="12.6666666666667" style="312"/>
    <col min="11" max="11" width="13.775" style="312"/>
    <col min="12" max="12" width="12.625" style="312"/>
    <col min="13" max="14" width="11.1083333333333" style="312"/>
    <col min="15" max="16384" width="9" style="312"/>
  </cols>
  <sheetData>
    <row r="1" s="312" customFormat="1" ht="24" customHeight="1" spans="1:8">
      <c r="A1" s="319" t="s">
        <v>0</v>
      </c>
      <c r="B1" s="319"/>
      <c r="C1" s="313"/>
      <c r="D1" s="313"/>
      <c r="E1" s="313"/>
      <c r="H1" s="318"/>
    </row>
    <row r="2" s="312" customFormat="1" ht="31" customHeight="1" spans="1:9">
      <c r="A2" s="320" t="s">
        <v>1</v>
      </c>
      <c r="B2" s="320"/>
      <c r="C2" s="320"/>
      <c r="D2" s="320"/>
      <c r="E2" s="320"/>
      <c r="F2" s="320"/>
      <c r="G2" s="320"/>
      <c r="H2" s="321"/>
      <c r="I2" s="320"/>
    </row>
    <row r="3" s="312" customFormat="1" ht="18" customHeight="1" spans="1:9">
      <c r="A3" s="322"/>
      <c r="B3" s="322"/>
      <c r="C3" s="322"/>
      <c r="D3" s="322"/>
      <c r="E3" s="322"/>
      <c r="F3" s="322"/>
      <c r="G3" s="322"/>
      <c r="H3" s="323" t="s">
        <v>2</v>
      </c>
      <c r="I3" s="364"/>
    </row>
    <row r="4" s="313" customFormat="1" ht="31" customHeight="1" spans="1:9">
      <c r="A4" s="72" t="s">
        <v>3</v>
      </c>
      <c r="B4" s="72" t="s">
        <v>4</v>
      </c>
      <c r="C4" s="72"/>
      <c r="D4" s="72"/>
      <c r="E4" s="72"/>
      <c r="F4" s="72" t="s">
        <v>5</v>
      </c>
      <c r="G4" s="72"/>
      <c r="H4" s="324" t="s">
        <v>6</v>
      </c>
      <c r="I4" s="72" t="s">
        <v>7</v>
      </c>
    </row>
    <row r="5" s="313" customFormat="1" ht="30" customHeight="1" spans="1:9">
      <c r="A5" s="72"/>
      <c r="B5" s="72"/>
      <c r="C5" s="72"/>
      <c r="D5" s="72"/>
      <c r="E5" s="72"/>
      <c r="F5" s="72" t="s">
        <v>8</v>
      </c>
      <c r="G5" s="72" t="s">
        <v>9</v>
      </c>
      <c r="H5" s="324"/>
      <c r="I5" s="72"/>
    </row>
    <row r="6" s="314" customFormat="1" ht="21" customHeight="1" spans="1:9">
      <c r="A6" s="325" t="s">
        <v>10</v>
      </c>
      <c r="B6" s="325"/>
      <c r="C6" s="325"/>
      <c r="D6" s="325"/>
      <c r="E6" s="325"/>
      <c r="F6" s="326">
        <f>F7+F41+F55+F57</f>
        <v>23742.342895</v>
      </c>
      <c r="G6" s="326"/>
      <c r="H6" s="326">
        <f>H7+H41+H55+H57</f>
        <v>23396.492</v>
      </c>
      <c r="I6" s="365">
        <f>H6/F6</f>
        <v>0.985433160639221</v>
      </c>
    </row>
    <row r="7" s="314" customFormat="1" ht="21" customHeight="1" spans="1:9">
      <c r="A7" s="327" t="s">
        <v>11</v>
      </c>
      <c r="B7" s="328" t="s">
        <v>12</v>
      </c>
      <c r="C7" s="329"/>
      <c r="D7" s="329"/>
      <c r="E7" s="330"/>
      <c r="F7" s="331">
        <f>F8+F19+F23+F27+F32</f>
        <v>16759</v>
      </c>
      <c r="G7" s="331"/>
      <c r="H7" s="331">
        <f>H8+H19+H23+H27+H32</f>
        <v>16467</v>
      </c>
      <c r="I7" s="365">
        <f>H7/F7</f>
        <v>0.982576526045707</v>
      </c>
    </row>
    <row r="8" s="315" customFormat="1" ht="60.6" customHeight="1" spans="1:9">
      <c r="A8" s="332">
        <v>1</v>
      </c>
      <c r="B8" s="333" t="s">
        <v>13</v>
      </c>
      <c r="C8" s="333"/>
      <c r="D8" s="333"/>
      <c r="E8" s="333"/>
      <c r="F8" s="334">
        <v>6652</v>
      </c>
      <c r="G8" s="183" t="s">
        <v>14</v>
      </c>
      <c r="H8" s="334">
        <v>6652</v>
      </c>
      <c r="I8" s="366">
        <f>H8/F8</f>
        <v>1</v>
      </c>
    </row>
    <row r="9" s="315" customFormat="1" ht="42" customHeight="1" spans="1:9">
      <c r="A9" s="332">
        <v>2</v>
      </c>
      <c r="B9" s="335" t="s">
        <v>15</v>
      </c>
      <c r="C9" s="335"/>
      <c r="D9" s="335"/>
      <c r="E9" s="335"/>
      <c r="F9" s="334"/>
      <c r="G9" s="183"/>
      <c r="H9" s="334"/>
      <c r="I9" s="366"/>
    </row>
    <row r="10" s="315" customFormat="1" ht="57.6" customHeight="1" spans="1:9">
      <c r="A10" s="332">
        <v>3</v>
      </c>
      <c r="B10" s="335" t="s">
        <v>16</v>
      </c>
      <c r="C10" s="335" t="s">
        <v>17</v>
      </c>
      <c r="D10" s="335"/>
      <c r="E10" s="335"/>
      <c r="F10" s="334">
        <v>9708</v>
      </c>
      <c r="G10" s="183" t="s">
        <v>18</v>
      </c>
      <c r="H10" s="334">
        <v>9708</v>
      </c>
      <c r="I10" s="366">
        <f>H10/F10</f>
        <v>1</v>
      </c>
    </row>
    <row r="11" s="315" customFormat="1" ht="37.5" customHeight="1" spans="1:9">
      <c r="A11" s="332"/>
      <c r="B11" s="335"/>
      <c r="C11" s="336" t="s">
        <v>19</v>
      </c>
      <c r="D11" s="337" t="s">
        <v>20</v>
      </c>
      <c r="E11" s="338"/>
      <c r="F11" s="334">
        <v>4590</v>
      </c>
      <c r="G11" s="103" t="s">
        <v>21</v>
      </c>
      <c r="H11" s="334">
        <v>4590</v>
      </c>
      <c r="I11" s="366"/>
    </row>
    <row r="12" s="315" customFormat="1" ht="37.5" customHeight="1" spans="1:9">
      <c r="A12" s="332"/>
      <c r="B12" s="335"/>
      <c r="C12" s="339"/>
      <c r="D12" s="337" t="s">
        <v>22</v>
      </c>
      <c r="E12" s="338"/>
      <c r="F12" s="334">
        <v>153</v>
      </c>
      <c r="G12" s="340" t="s">
        <v>23</v>
      </c>
      <c r="H12" s="340">
        <v>153</v>
      </c>
      <c r="I12" s="366"/>
    </row>
    <row r="13" s="315" customFormat="1" ht="37.5" customHeight="1" spans="1:9">
      <c r="A13" s="332"/>
      <c r="B13" s="335"/>
      <c r="C13" s="339"/>
      <c r="D13" s="337" t="s">
        <v>24</v>
      </c>
      <c r="E13" s="338"/>
      <c r="F13" s="334"/>
      <c r="G13" s="341"/>
      <c r="H13" s="334"/>
      <c r="I13" s="366"/>
    </row>
    <row r="14" s="315" customFormat="1" ht="37.5" customHeight="1" spans="1:9">
      <c r="A14" s="332"/>
      <c r="B14" s="335"/>
      <c r="C14" s="339"/>
      <c r="D14" s="337" t="s">
        <v>25</v>
      </c>
      <c r="E14" s="338"/>
      <c r="F14" s="334"/>
      <c r="G14" s="341"/>
      <c r="H14" s="334"/>
      <c r="I14" s="366"/>
    </row>
    <row r="15" s="315" customFormat="1" ht="37.5" customHeight="1" spans="1:9">
      <c r="A15" s="332"/>
      <c r="B15" s="335"/>
      <c r="C15" s="339"/>
      <c r="D15" s="337" t="s">
        <v>26</v>
      </c>
      <c r="E15" s="338"/>
      <c r="F15" s="334"/>
      <c r="G15" s="341"/>
      <c r="H15" s="334"/>
      <c r="I15" s="366"/>
    </row>
    <row r="16" s="315" customFormat="1" ht="29" customHeight="1" spans="1:9">
      <c r="A16" s="332"/>
      <c r="B16" s="335"/>
      <c r="C16" s="339"/>
      <c r="D16" s="337" t="s">
        <v>27</v>
      </c>
      <c r="E16" s="338"/>
      <c r="F16" s="334"/>
      <c r="G16" s="340"/>
      <c r="H16" s="334"/>
      <c r="I16" s="366"/>
    </row>
    <row r="17" s="315" customFormat="1" ht="29" customHeight="1" spans="1:9">
      <c r="A17" s="332"/>
      <c r="B17" s="335"/>
      <c r="C17" s="339"/>
      <c r="D17" s="337" t="s">
        <v>28</v>
      </c>
      <c r="E17" s="338"/>
      <c r="F17" s="334"/>
      <c r="G17" s="341"/>
      <c r="H17" s="334"/>
      <c r="I17" s="366"/>
    </row>
    <row r="18" s="315" customFormat="1" ht="29" customHeight="1" spans="1:9">
      <c r="A18" s="332"/>
      <c r="B18" s="335"/>
      <c r="C18" s="339"/>
      <c r="D18" s="337" t="s">
        <v>29</v>
      </c>
      <c r="E18" s="338"/>
      <c r="F18" s="334"/>
      <c r="G18" s="341"/>
      <c r="H18" s="334"/>
      <c r="I18" s="366"/>
    </row>
    <row r="19" s="315" customFormat="1" ht="64" customHeight="1" spans="1:9">
      <c r="A19" s="332"/>
      <c r="B19" s="335"/>
      <c r="C19" s="335" t="s">
        <v>30</v>
      </c>
      <c r="D19" s="335"/>
      <c r="E19" s="335"/>
      <c r="F19" s="334">
        <v>4965</v>
      </c>
      <c r="G19" s="103" t="s">
        <v>31</v>
      </c>
      <c r="H19" s="334">
        <v>4776</v>
      </c>
      <c r="I19" s="366">
        <f>H19/F19</f>
        <v>0.961933534743202</v>
      </c>
    </row>
    <row r="20" s="315" customFormat="1" ht="37.5" customHeight="1" spans="1:9">
      <c r="A20" s="342">
        <v>4</v>
      </c>
      <c r="B20" s="335" t="s">
        <v>32</v>
      </c>
      <c r="C20" s="335" t="s">
        <v>17</v>
      </c>
      <c r="D20" s="335"/>
      <c r="E20" s="335"/>
      <c r="F20" s="123"/>
      <c r="G20" s="103"/>
      <c r="H20" s="334"/>
      <c r="I20" s="366"/>
    </row>
    <row r="21" s="315" customFormat="1" ht="37.5" customHeight="1" spans="1:9">
      <c r="A21" s="343"/>
      <c r="B21" s="335"/>
      <c r="C21" s="335" t="s">
        <v>33</v>
      </c>
      <c r="D21" s="335"/>
      <c r="E21" s="335"/>
      <c r="F21" s="123"/>
      <c r="G21" s="103"/>
      <c r="H21" s="334"/>
      <c r="I21" s="366"/>
    </row>
    <row r="22" s="315" customFormat="1" ht="35.25" customHeight="1" spans="1:9">
      <c r="A22" s="344"/>
      <c r="B22" s="335"/>
      <c r="C22" s="335" t="s">
        <v>30</v>
      </c>
      <c r="D22" s="335"/>
      <c r="E22" s="335"/>
      <c r="F22" s="334"/>
      <c r="G22" s="103"/>
      <c r="H22" s="334"/>
      <c r="I22" s="366"/>
    </row>
    <row r="23" s="315" customFormat="1" ht="40.2" customHeight="1" spans="1:9">
      <c r="A23" s="332">
        <v>5</v>
      </c>
      <c r="B23" s="335" t="s">
        <v>34</v>
      </c>
      <c r="C23" s="335"/>
      <c r="D23" s="335"/>
      <c r="E23" s="335"/>
      <c r="F23" s="113">
        <v>1038</v>
      </c>
      <c r="G23" s="101" t="s">
        <v>21</v>
      </c>
      <c r="H23" s="334">
        <v>1038</v>
      </c>
      <c r="I23" s="366">
        <v>1</v>
      </c>
    </row>
    <row r="24" s="315" customFormat="1" ht="39" customHeight="1" spans="1:9">
      <c r="A24" s="332">
        <v>6</v>
      </c>
      <c r="B24" s="335" t="s">
        <v>35</v>
      </c>
      <c r="C24" s="335"/>
      <c r="D24" s="335"/>
      <c r="E24" s="335"/>
      <c r="F24" s="113"/>
      <c r="G24" s="108"/>
      <c r="H24" s="113"/>
      <c r="I24" s="366"/>
    </row>
    <row r="25" s="315" customFormat="1" ht="39" customHeight="1" spans="1:9">
      <c r="A25" s="332">
        <v>7</v>
      </c>
      <c r="B25" s="335" t="s">
        <v>36</v>
      </c>
      <c r="C25" s="335"/>
      <c r="D25" s="335"/>
      <c r="E25" s="335"/>
      <c r="F25" s="113"/>
      <c r="G25" s="108"/>
      <c r="H25" s="334"/>
      <c r="I25" s="366"/>
    </row>
    <row r="26" s="315" customFormat="1" ht="39" customHeight="1" spans="1:9">
      <c r="A26" s="332">
        <v>8</v>
      </c>
      <c r="B26" s="335" t="s">
        <v>37</v>
      </c>
      <c r="C26" s="335"/>
      <c r="D26" s="335"/>
      <c r="E26" s="335"/>
      <c r="F26" s="123"/>
      <c r="G26" s="108"/>
      <c r="H26" s="334"/>
      <c r="I26" s="366"/>
    </row>
    <row r="27" s="315" customFormat="1" ht="51" customHeight="1" spans="1:9">
      <c r="A27" s="332">
        <v>9</v>
      </c>
      <c r="B27" s="335" t="s">
        <v>38</v>
      </c>
      <c r="C27" s="335"/>
      <c r="D27" s="335"/>
      <c r="E27" s="335"/>
      <c r="F27" s="123">
        <v>991</v>
      </c>
      <c r="G27" s="101" t="s">
        <v>39</v>
      </c>
      <c r="H27" s="334">
        <v>991</v>
      </c>
      <c r="I27" s="366">
        <v>1</v>
      </c>
    </row>
    <row r="28" s="315" customFormat="1" ht="39" customHeight="1" spans="1:9">
      <c r="A28" s="332">
        <v>10</v>
      </c>
      <c r="B28" s="335" t="s">
        <v>40</v>
      </c>
      <c r="C28" s="335"/>
      <c r="D28" s="335"/>
      <c r="E28" s="335"/>
      <c r="F28" s="334"/>
      <c r="G28" s="108"/>
      <c r="H28" s="334"/>
      <c r="I28" s="366"/>
    </row>
    <row r="29" s="315" customFormat="1" ht="39" customHeight="1" spans="1:9">
      <c r="A29" s="332">
        <v>11</v>
      </c>
      <c r="B29" s="337" t="s">
        <v>41</v>
      </c>
      <c r="C29" s="345"/>
      <c r="D29" s="345"/>
      <c r="E29" s="338"/>
      <c r="F29" s="334"/>
      <c r="G29" s="341"/>
      <c r="H29" s="334"/>
      <c r="I29" s="366"/>
    </row>
    <row r="30" s="315" customFormat="1" ht="39" customHeight="1" spans="1:9">
      <c r="A30" s="332">
        <v>12</v>
      </c>
      <c r="B30" s="335" t="s">
        <v>42</v>
      </c>
      <c r="C30" s="335"/>
      <c r="D30" s="335"/>
      <c r="E30" s="335"/>
      <c r="F30" s="334">
        <v>107</v>
      </c>
      <c r="G30" s="183" t="s">
        <v>43</v>
      </c>
      <c r="H30" s="334"/>
      <c r="I30" s="366"/>
    </row>
    <row r="31" s="315" customFormat="1" ht="39" customHeight="1" spans="1:9">
      <c r="A31" s="332">
        <v>13</v>
      </c>
      <c r="B31" s="335" t="s">
        <v>44</v>
      </c>
      <c r="C31" s="335"/>
      <c r="D31" s="335"/>
      <c r="E31" s="335"/>
      <c r="F31" s="334"/>
      <c r="G31" s="341"/>
      <c r="H31" s="334"/>
      <c r="I31" s="366"/>
    </row>
    <row r="32" s="315" customFormat="1" ht="55" customHeight="1" spans="1:9">
      <c r="A32" s="332">
        <v>14</v>
      </c>
      <c r="B32" s="335" t="s">
        <v>45</v>
      </c>
      <c r="C32" s="335"/>
      <c r="D32" s="335"/>
      <c r="E32" s="335"/>
      <c r="F32" s="334">
        <v>3113</v>
      </c>
      <c r="G32" s="334" t="s">
        <v>46</v>
      </c>
      <c r="H32" s="334">
        <v>3010</v>
      </c>
      <c r="I32" s="366">
        <v>0.966912945711532</v>
      </c>
    </row>
    <row r="33" s="316" customFormat="1" ht="28.2" customHeight="1" spans="1:9">
      <c r="A33" s="332">
        <v>15</v>
      </c>
      <c r="B33" s="335" t="s">
        <v>47</v>
      </c>
      <c r="C33" s="335"/>
      <c r="D33" s="335"/>
      <c r="E33" s="335"/>
      <c r="F33" s="334"/>
      <c r="G33" s="341"/>
      <c r="H33" s="334"/>
      <c r="I33" s="366"/>
    </row>
    <row r="34" s="316" customFormat="1" ht="35.25" customHeight="1" spans="1:9">
      <c r="A34" s="342">
        <v>16</v>
      </c>
      <c r="B34" s="335" t="s">
        <v>48</v>
      </c>
      <c r="C34" s="335"/>
      <c r="D34" s="335"/>
      <c r="E34" s="335" t="s">
        <v>49</v>
      </c>
      <c r="F34" s="334"/>
      <c r="G34" s="183"/>
      <c r="H34" s="334"/>
      <c r="I34" s="366"/>
    </row>
    <row r="35" s="316" customFormat="1" ht="35.25" customHeight="1" spans="1:9">
      <c r="A35" s="343"/>
      <c r="B35" s="335"/>
      <c r="C35" s="335"/>
      <c r="D35" s="335"/>
      <c r="E35" s="346" t="s">
        <v>50</v>
      </c>
      <c r="F35" s="334"/>
      <c r="G35" s="341"/>
      <c r="H35" s="334"/>
      <c r="I35" s="366"/>
    </row>
    <row r="36" s="316" customFormat="1" ht="35.25" customHeight="1" spans="1:9">
      <c r="A36" s="343"/>
      <c r="B36" s="335"/>
      <c r="C36" s="335"/>
      <c r="D36" s="335"/>
      <c r="E36" s="347" t="s">
        <v>51</v>
      </c>
      <c r="F36" s="334"/>
      <c r="G36" s="341"/>
      <c r="H36" s="334"/>
      <c r="I36" s="366"/>
    </row>
    <row r="37" s="316" customFormat="1" ht="35.25" customHeight="1" spans="1:9">
      <c r="A37" s="343"/>
      <c r="B37" s="335"/>
      <c r="C37" s="335"/>
      <c r="D37" s="335"/>
      <c r="E37" s="347" t="s">
        <v>52</v>
      </c>
      <c r="F37" s="334"/>
      <c r="G37" s="183"/>
      <c r="H37" s="334"/>
      <c r="I37" s="366"/>
    </row>
    <row r="38" s="315" customFormat="1" ht="35.25" customHeight="1" spans="1:9">
      <c r="A38" s="343"/>
      <c r="B38" s="335"/>
      <c r="C38" s="335"/>
      <c r="D38" s="335"/>
      <c r="E38" s="347" t="s">
        <v>53</v>
      </c>
      <c r="F38" s="334"/>
      <c r="G38" s="341"/>
      <c r="H38" s="334"/>
      <c r="I38" s="366"/>
    </row>
    <row r="39" s="315" customFormat="1" ht="35.25" customHeight="1" spans="1:9">
      <c r="A39" s="343"/>
      <c r="B39" s="335"/>
      <c r="C39" s="335"/>
      <c r="D39" s="335"/>
      <c r="E39" s="347" t="s">
        <v>54</v>
      </c>
      <c r="F39" s="334"/>
      <c r="G39" s="341"/>
      <c r="H39" s="334"/>
      <c r="I39" s="366"/>
    </row>
    <row r="40" s="315" customFormat="1" ht="35.25" customHeight="1" spans="1:9">
      <c r="A40" s="344"/>
      <c r="B40" s="335"/>
      <c r="C40" s="335"/>
      <c r="D40" s="335"/>
      <c r="E40" s="347" t="s">
        <v>55</v>
      </c>
      <c r="F40" s="334"/>
      <c r="G40" s="341"/>
      <c r="H40" s="334"/>
      <c r="I40" s="366"/>
    </row>
    <row r="41" s="315" customFormat="1" ht="35.25" customHeight="1" spans="1:9">
      <c r="A41" s="325" t="s">
        <v>56</v>
      </c>
      <c r="B41" s="348" t="s">
        <v>57</v>
      </c>
      <c r="C41" s="349"/>
      <c r="D41" s="349"/>
      <c r="E41" s="350"/>
      <c r="F41" s="331">
        <v>1477</v>
      </c>
      <c r="G41" s="331"/>
      <c r="H41" s="331">
        <f>H42+H46+H47</f>
        <v>1423.149105</v>
      </c>
      <c r="I41" s="365">
        <f>H41/F41</f>
        <v>0.963540355450237</v>
      </c>
    </row>
    <row r="42" s="315" customFormat="1" ht="48" customHeight="1" spans="1:9">
      <c r="A42" s="351">
        <v>1</v>
      </c>
      <c r="B42" s="352" t="s">
        <v>58</v>
      </c>
      <c r="C42" s="352"/>
      <c r="D42" s="352"/>
      <c r="E42" s="352"/>
      <c r="F42" s="340">
        <v>1143</v>
      </c>
      <c r="G42" s="101" t="s">
        <v>59</v>
      </c>
      <c r="H42" s="340">
        <v>1089.149105</v>
      </c>
      <c r="I42" s="366">
        <f>H42/F42</f>
        <v>0.95288635608049</v>
      </c>
    </row>
    <row r="43" s="315" customFormat="1" ht="27" customHeight="1" spans="1:9">
      <c r="A43" s="351">
        <v>2</v>
      </c>
      <c r="B43" s="352" t="s">
        <v>60</v>
      </c>
      <c r="C43" s="352"/>
      <c r="D43" s="352"/>
      <c r="E43" s="352"/>
      <c r="F43" s="334"/>
      <c r="G43" s="341"/>
      <c r="H43" s="334"/>
      <c r="I43" s="366"/>
    </row>
    <row r="44" s="315" customFormat="1" ht="27" customHeight="1" spans="1:9">
      <c r="A44" s="351">
        <v>3</v>
      </c>
      <c r="B44" s="352" t="s">
        <v>61</v>
      </c>
      <c r="C44" s="352"/>
      <c r="D44" s="352"/>
      <c r="E44" s="352"/>
      <c r="F44" s="334"/>
      <c r="G44" s="341"/>
      <c r="H44" s="334"/>
      <c r="I44" s="366"/>
    </row>
    <row r="45" s="315" customFormat="1" ht="27" customHeight="1" spans="1:9">
      <c r="A45" s="351">
        <v>4</v>
      </c>
      <c r="B45" s="352" t="s">
        <v>62</v>
      </c>
      <c r="C45" s="352"/>
      <c r="D45" s="352"/>
      <c r="E45" s="352"/>
      <c r="F45" s="334"/>
      <c r="G45" s="341"/>
      <c r="H45" s="334"/>
      <c r="I45" s="366"/>
    </row>
    <row r="46" s="315" customFormat="1" ht="51" customHeight="1" spans="1:9">
      <c r="A46" s="351">
        <v>5</v>
      </c>
      <c r="B46" s="352" t="s">
        <v>63</v>
      </c>
      <c r="C46" s="352"/>
      <c r="D46" s="352"/>
      <c r="E46" s="352"/>
      <c r="F46" s="340">
        <v>85</v>
      </c>
      <c r="G46" s="101" t="s">
        <v>64</v>
      </c>
      <c r="H46" s="103">
        <v>85</v>
      </c>
      <c r="I46" s="366">
        <f>H46/F46</f>
        <v>1</v>
      </c>
    </row>
    <row r="47" s="315" customFormat="1" ht="50" customHeight="1" spans="1:9">
      <c r="A47" s="351">
        <v>6</v>
      </c>
      <c r="B47" s="352" t="s">
        <v>65</v>
      </c>
      <c r="C47" s="352"/>
      <c r="D47" s="352"/>
      <c r="E47" s="352"/>
      <c r="F47" s="334">
        <v>249</v>
      </c>
      <c r="G47" s="101" t="s">
        <v>66</v>
      </c>
      <c r="H47" s="334">
        <v>249</v>
      </c>
      <c r="I47" s="366">
        <f>H47/F47</f>
        <v>1</v>
      </c>
    </row>
    <row r="48" s="315" customFormat="1" ht="35.25" customHeight="1" spans="1:9">
      <c r="A48" s="351">
        <v>7</v>
      </c>
      <c r="B48" s="352" t="s">
        <v>67</v>
      </c>
      <c r="C48" s="352"/>
      <c r="D48" s="352"/>
      <c r="E48" s="352"/>
      <c r="F48" s="340"/>
      <c r="G48" s="101"/>
      <c r="H48" s="340"/>
      <c r="I48" s="366"/>
    </row>
    <row r="49" s="315" customFormat="1" ht="35.25" customHeight="1" spans="1:9">
      <c r="A49" s="351">
        <v>8</v>
      </c>
      <c r="B49" s="352" t="s">
        <v>68</v>
      </c>
      <c r="C49" s="352"/>
      <c r="D49" s="352"/>
      <c r="E49" s="352"/>
      <c r="F49" s="334"/>
      <c r="G49" s="101"/>
      <c r="H49" s="334"/>
      <c r="I49" s="366"/>
    </row>
    <row r="50" s="315" customFormat="1" ht="35.25" customHeight="1" spans="1:9">
      <c r="A50" s="351">
        <v>9</v>
      </c>
      <c r="B50" s="352" t="s">
        <v>69</v>
      </c>
      <c r="C50" s="352"/>
      <c r="D50" s="352"/>
      <c r="E50" s="352"/>
      <c r="F50" s="334"/>
      <c r="G50" s="341"/>
      <c r="H50" s="334"/>
      <c r="I50" s="366"/>
    </row>
    <row r="51" s="316" customFormat="1" ht="27" customHeight="1" spans="1:9">
      <c r="A51" s="351">
        <v>10</v>
      </c>
      <c r="B51" s="118" t="s">
        <v>70</v>
      </c>
      <c r="C51" s="118"/>
      <c r="D51" s="118"/>
      <c r="E51" s="118"/>
      <c r="F51" s="334"/>
      <c r="G51" s="353"/>
      <c r="H51" s="334"/>
      <c r="I51" s="366"/>
    </row>
    <row r="52" s="316" customFormat="1" ht="27" customHeight="1" spans="1:9">
      <c r="A52" s="351">
        <v>11</v>
      </c>
      <c r="B52" s="118" t="s">
        <v>37</v>
      </c>
      <c r="C52" s="118"/>
      <c r="D52" s="118"/>
      <c r="E52" s="118"/>
      <c r="F52" s="334"/>
      <c r="G52" s="341"/>
      <c r="H52" s="334"/>
      <c r="I52" s="366"/>
    </row>
    <row r="53" s="316" customFormat="1" ht="27" customHeight="1" spans="1:9">
      <c r="A53" s="351">
        <v>12</v>
      </c>
      <c r="B53" s="352" t="s">
        <v>71</v>
      </c>
      <c r="C53" s="352"/>
      <c r="D53" s="352"/>
      <c r="E53" s="352"/>
      <c r="F53" s="334"/>
      <c r="G53" s="341"/>
      <c r="H53" s="334"/>
      <c r="I53" s="366"/>
    </row>
    <row r="54" s="316" customFormat="1" ht="35.25" customHeight="1" spans="1:9">
      <c r="A54" s="351">
        <v>13</v>
      </c>
      <c r="B54" s="354" t="s">
        <v>72</v>
      </c>
      <c r="C54" s="355"/>
      <c r="D54" s="355"/>
      <c r="E54" s="356"/>
      <c r="F54" s="340"/>
      <c r="G54" s="357"/>
      <c r="H54" s="340"/>
      <c r="I54" s="366"/>
    </row>
    <row r="55" s="316" customFormat="1" ht="35.25" customHeight="1" spans="1:9">
      <c r="A55" s="358" t="s">
        <v>73</v>
      </c>
      <c r="B55" s="358" t="s">
        <v>74</v>
      </c>
      <c r="C55" s="358"/>
      <c r="D55" s="358"/>
      <c r="E55" s="358"/>
      <c r="F55" s="326">
        <f>F56</f>
        <v>41</v>
      </c>
      <c r="G55" s="326"/>
      <c r="H55" s="326">
        <f>H56</f>
        <v>41</v>
      </c>
      <c r="I55" s="365">
        <f>H55/F55</f>
        <v>1</v>
      </c>
    </row>
    <row r="56" s="316" customFormat="1" ht="56" customHeight="1" spans="1:9">
      <c r="A56" s="358">
        <v>1</v>
      </c>
      <c r="B56" s="118" t="s">
        <v>75</v>
      </c>
      <c r="C56" s="118"/>
      <c r="D56" s="118"/>
      <c r="E56" s="118"/>
      <c r="F56" s="334">
        <v>41</v>
      </c>
      <c r="G56" s="334" t="s">
        <v>76</v>
      </c>
      <c r="H56" s="334">
        <v>41</v>
      </c>
      <c r="I56" s="366">
        <f>H56/F56</f>
        <v>1</v>
      </c>
    </row>
    <row r="57" s="317" customFormat="1" ht="35.25" customHeight="1" spans="1:9">
      <c r="A57" s="358" t="s">
        <v>77</v>
      </c>
      <c r="B57" s="358" t="s">
        <v>78</v>
      </c>
      <c r="C57" s="358"/>
      <c r="D57" s="358"/>
      <c r="E57" s="358"/>
      <c r="F57" s="326">
        <f>F58+F59</f>
        <v>5465.342895</v>
      </c>
      <c r="G57" s="326"/>
      <c r="H57" s="326">
        <f>H58+H59</f>
        <v>5465.342895</v>
      </c>
      <c r="I57" s="365">
        <f>H57/F57</f>
        <v>1</v>
      </c>
    </row>
    <row r="58" s="317" customFormat="1" ht="35.25" customHeight="1" spans="1:9">
      <c r="A58" s="358">
        <v>1</v>
      </c>
      <c r="B58" s="118" t="s">
        <v>79</v>
      </c>
      <c r="C58" s="118"/>
      <c r="D58" s="118"/>
      <c r="E58" s="118"/>
      <c r="F58" s="334">
        <v>4892.76</v>
      </c>
      <c r="G58" s="334" t="s">
        <v>80</v>
      </c>
      <c r="H58" s="334">
        <v>4892.76</v>
      </c>
      <c r="I58" s="366">
        <f>H58/F58</f>
        <v>1</v>
      </c>
    </row>
    <row r="59" s="317" customFormat="1" ht="40" customHeight="1" spans="1:9">
      <c r="A59" s="358">
        <v>2</v>
      </c>
      <c r="B59" s="359" t="s">
        <v>81</v>
      </c>
      <c r="C59" s="360"/>
      <c r="D59" s="360"/>
      <c r="E59" s="361"/>
      <c r="F59" s="340">
        <v>572.582895</v>
      </c>
      <c r="G59" s="101"/>
      <c r="H59" s="340">
        <v>572.582895</v>
      </c>
      <c r="I59" s="366">
        <f>H59/F59</f>
        <v>1</v>
      </c>
    </row>
    <row r="60" s="312" customFormat="1" ht="25.5" customHeight="1" spans="1:9">
      <c r="A60" s="362" t="s">
        <v>82</v>
      </c>
      <c r="B60" s="362"/>
      <c r="C60" s="362"/>
      <c r="D60" s="362"/>
      <c r="E60" s="362"/>
      <c r="F60" s="362"/>
      <c r="G60" s="362"/>
      <c r="H60" s="363"/>
      <c r="I60" s="362"/>
    </row>
  </sheetData>
  <mergeCells count="64">
    <mergeCell ref="A1:B1"/>
    <mergeCell ref="A2:I2"/>
    <mergeCell ref="H3:I3"/>
    <mergeCell ref="F4:G4"/>
    <mergeCell ref="A6:E6"/>
    <mergeCell ref="B7:E7"/>
    <mergeCell ref="B8:E8"/>
    <mergeCell ref="B9:E9"/>
    <mergeCell ref="C10:E10"/>
    <mergeCell ref="D11:E11"/>
    <mergeCell ref="D12:E12"/>
    <mergeCell ref="D13:E13"/>
    <mergeCell ref="D14:E14"/>
    <mergeCell ref="D15:E15"/>
    <mergeCell ref="D16:E16"/>
    <mergeCell ref="D17:E17"/>
    <mergeCell ref="D18:E18"/>
    <mergeCell ref="C19:E19"/>
    <mergeCell ref="C20:E20"/>
    <mergeCell ref="C21:E21"/>
    <mergeCell ref="C22:E22"/>
    <mergeCell ref="B23:E23"/>
    <mergeCell ref="B24:E24"/>
    <mergeCell ref="B25:E25"/>
    <mergeCell ref="B26:E26"/>
    <mergeCell ref="B27:E27"/>
    <mergeCell ref="B28:E28"/>
    <mergeCell ref="B29:E29"/>
    <mergeCell ref="B30:E30"/>
    <mergeCell ref="B31:E31"/>
    <mergeCell ref="B32:E32"/>
    <mergeCell ref="B33:E33"/>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B59:E59"/>
    <mergeCell ref="A60:I60"/>
    <mergeCell ref="A4:A5"/>
    <mergeCell ref="A10:A19"/>
    <mergeCell ref="A20:A22"/>
    <mergeCell ref="A34:A40"/>
    <mergeCell ref="B10:B19"/>
    <mergeCell ref="B20:B22"/>
    <mergeCell ref="C11:C18"/>
    <mergeCell ref="H4:H5"/>
    <mergeCell ref="I4:I5"/>
    <mergeCell ref="J4:J5"/>
    <mergeCell ref="B4:E5"/>
    <mergeCell ref="B34:D40"/>
  </mergeCells>
  <pageMargins left="0.75" right="0.75" top="1" bottom="1" header="0.5" footer="0.5"/>
  <pageSetup paperSize="9"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311"/>
  <sheetViews>
    <sheetView tabSelected="1" view="pageBreakPreview" zoomScaleNormal="100" workbookViewId="0">
      <selection activeCell="H7" sqref="H7"/>
    </sheetView>
  </sheetViews>
  <sheetFormatPr defaultColWidth="9" defaultRowHeight="11.25"/>
  <cols>
    <col min="1" max="1" width="5.10833333333333" style="52" customWidth="1"/>
    <col min="2" max="2" width="20.675" style="52" customWidth="1"/>
    <col min="3" max="3" width="7.60833333333333" style="52" customWidth="1"/>
    <col min="4" max="4" width="9.65833333333333" style="52" customWidth="1"/>
    <col min="5" max="5" width="17.125" style="52" customWidth="1"/>
    <col min="6" max="6" width="41.475" style="53" customWidth="1"/>
    <col min="7" max="7" width="13" style="54" customWidth="1"/>
    <col min="8" max="8" width="10.5" style="52" customWidth="1"/>
    <col min="9" max="12" width="9.625" style="52" customWidth="1"/>
    <col min="13" max="13" width="29.4333333333333" style="52" customWidth="1"/>
    <col min="14" max="14" width="29.4333333333333" style="55" customWidth="1"/>
    <col min="15" max="15" width="6.66666666666667" style="52" customWidth="1"/>
    <col min="16" max="16" width="6.775" style="52" customWidth="1"/>
    <col min="17" max="17" width="10.675" style="52" customWidth="1"/>
    <col min="18" max="18" width="7.95" style="52" customWidth="1"/>
    <col min="19" max="19" width="7.10833333333333" style="52" customWidth="1"/>
    <col min="20" max="20" width="8.75" style="52" customWidth="1"/>
    <col min="21" max="21" width="9.76666666666667" style="52" customWidth="1"/>
    <col min="22" max="22" width="9" style="52" customWidth="1"/>
    <col min="23" max="23" width="13.75" style="56" customWidth="1"/>
    <col min="24" max="24" width="7.38333333333333" style="56" customWidth="1"/>
    <col min="25" max="25" width="14.375" style="52" customWidth="1"/>
    <col min="26" max="26" width="8.64166666666667" style="52" customWidth="1"/>
    <col min="27" max="27" width="20.6833333333333" style="52" customWidth="1"/>
    <col min="28" max="16384" width="9" style="39"/>
  </cols>
  <sheetData>
    <row r="1" s="32" customFormat="1" ht="17.1" customHeight="1" spans="1:27">
      <c r="A1" s="57" t="s">
        <v>83</v>
      </c>
      <c r="B1" s="58"/>
      <c r="C1" s="59"/>
      <c r="D1" s="59"/>
      <c r="E1" s="59"/>
      <c r="F1" s="60"/>
      <c r="G1" s="61"/>
      <c r="H1" s="59"/>
      <c r="I1" s="59"/>
      <c r="J1" s="59"/>
      <c r="K1" s="59"/>
      <c r="L1" s="59"/>
      <c r="M1" s="59"/>
      <c r="N1" s="139"/>
      <c r="O1" s="59"/>
      <c r="P1" s="59"/>
      <c r="Q1" s="59"/>
      <c r="R1" s="59"/>
      <c r="S1" s="59"/>
      <c r="T1" s="59"/>
      <c r="U1" s="59"/>
      <c r="V1" s="59"/>
      <c r="Y1" s="59"/>
      <c r="Z1" s="59"/>
      <c r="AA1" s="59"/>
    </row>
    <row r="2" s="33" customFormat="1" ht="39" customHeight="1" spans="1:27">
      <c r="A2" s="62" t="s">
        <v>84</v>
      </c>
      <c r="B2" s="62"/>
      <c r="C2" s="62"/>
      <c r="D2" s="62"/>
      <c r="E2" s="62"/>
      <c r="F2" s="63"/>
      <c r="G2" s="64"/>
      <c r="H2" s="62"/>
      <c r="I2" s="62"/>
      <c r="J2" s="62"/>
      <c r="K2" s="62"/>
      <c r="L2" s="62"/>
      <c r="M2" s="62"/>
      <c r="N2" s="62"/>
      <c r="O2" s="62"/>
      <c r="P2" s="62"/>
      <c r="Q2" s="62"/>
      <c r="R2" s="62"/>
      <c r="S2" s="62"/>
      <c r="T2" s="62"/>
      <c r="U2" s="62"/>
      <c r="V2" s="62"/>
      <c r="W2" s="62"/>
      <c r="X2" s="62"/>
      <c r="Y2" s="62"/>
      <c r="Z2" s="62"/>
      <c r="AA2" s="62"/>
    </row>
    <row r="3" s="33" customFormat="1" ht="13" customHeight="1" spans="1:27">
      <c r="A3" s="65"/>
      <c r="B3" s="65"/>
      <c r="C3" s="65"/>
      <c r="D3" s="65"/>
      <c r="E3" s="65"/>
      <c r="F3" s="66"/>
      <c r="G3" s="67"/>
      <c r="H3" s="65"/>
      <c r="I3" s="65"/>
      <c r="J3" s="65"/>
      <c r="K3" s="65"/>
      <c r="L3" s="65"/>
      <c r="M3" s="65"/>
      <c r="N3" s="65"/>
      <c r="O3" s="65"/>
      <c r="P3" s="65"/>
      <c r="Q3" s="65"/>
      <c r="R3" s="65"/>
      <c r="S3" s="65"/>
      <c r="T3" s="65"/>
      <c r="U3" s="65"/>
      <c r="V3" s="65"/>
      <c r="W3" s="65"/>
      <c r="X3" s="65"/>
      <c r="Y3" s="65"/>
      <c r="Z3" s="65"/>
      <c r="AA3" s="65"/>
    </row>
    <row r="4" s="34" customFormat="1" ht="48" customHeight="1" spans="1:27">
      <c r="A4" s="68" t="s">
        <v>3</v>
      </c>
      <c r="B4" s="68" t="s">
        <v>85</v>
      </c>
      <c r="C4" s="68" t="s">
        <v>86</v>
      </c>
      <c r="D4" s="68" t="s">
        <v>87</v>
      </c>
      <c r="E4" s="68" t="s">
        <v>88</v>
      </c>
      <c r="F4" s="68" t="s">
        <v>89</v>
      </c>
      <c r="G4" s="69" t="s">
        <v>90</v>
      </c>
      <c r="H4" s="70"/>
      <c r="I4" s="70"/>
      <c r="J4" s="70"/>
      <c r="K4" s="70"/>
      <c r="L4" s="68" t="s">
        <v>91</v>
      </c>
      <c r="M4" s="140" t="s">
        <v>92</v>
      </c>
      <c r="N4" s="141"/>
      <c r="O4" s="141"/>
      <c r="P4" s="141"/>
      <c r="Q4" s="141"/>
      <c r="R4" s="141"/>
      <c r="S4" s="141"/>
      <c r="T4" s="141"/>
      <c r="U4" s="141"/>
      <c r="V4" s="169"/>
      <c r="W4" s="68" t="s">
        <v>93</v>
      </c>
      <c r="X4" s="68"/>
      <c r="Y4" s="68" t="s">
        <v>94</v>
      </c>
      <c r="Z4" s="68"/>
      <c r="AA4" s="142" t="s">
        <v>95</v>
      </c>
    </row>
    <row r="5" s="34" customFormat="1" ht="65" customHeight="1" spans="1:27">
      <c r="A5" s="68"/>
      <c r="B5" s="68"/>
      <c r="C5" s="68"/>
      <c r="D5" s="68"/>
      <c r="E5" s="68"/>
      <c r="F5" s="68"/>
      <c r="G5" s="71" t="s">
        <v>10</v>
      </c>
      <c r="H5" s="68" t="s">
        <v>96</v>
      </c>
      <c r="I5" s="68" t="s">
        <v>97</v>
      </c>
      <c r="J5" s="68" t="s">
        <v>98</v>
      </c>
      <c r="K5" s="68" t="s">
        <v>99</v>
      </c>
      <c r="L5" s="68"/>
      <c r="M5" s="142" t="s">
        <v>100</v>
      </c>
      <c r="N5" s="142" t="s">
        <v>101</v>
      </c>
      <c r="O5" s="68" t="s">
        <v>102</v>
      </c>
      <c r="P5" s="68"/>
      <c r="Q5" s="68" t="s">
        <v>103</v>
      </c>
      <c r="R5" s="68"/>
      <c r="S5" s="68"/>
      <c r="T5" s="68" t="s">
        <v>104</v>
      </c>
      <c r="U5" s="68"/>
      <c r="V5" s="68"/>
      <c r="W5" s="142" t="s">
        <v>105</v>
      </c>
      <c r="X5" s="142" t="s">
        <v>106</v>
      </c>
      <c r="Y5" s="142" t="s">
        <v>105</v>
      </c>
      <c r="Z5" s="142" t="s">
        <v>106</v>
      </c>
      <c r="AA5" s="182"/>
    </row>
    <row r="6" s="34" customFormat="1" ht="73" customHeight="1" spans="1:27">
      <c r="A6" s="68"/>
      <c r="B6" s="68"/>
      <c r="C6" s="68"/>
      <c r="D6" s="68"/>
      <c r="E6" s="68"/>
      <c r="F6" s="68"/>
      <c r="G6" s="71"/>
      <c r="H6" s="68"/>
      <c r="I6" s="68"/>
      <c r="J6" s="68"/>
      <c r="K6" s="68"/>
      <c r="L6" s="68"/>
      <c r="M6" s="143"/>
      <c r="N6" s="143"/>
      <c r="O6" s="144" t="s">
        <v>107</v>
      </c>
      <c r="P6" s="144" t="s">
        <v>108</v>
      </c>
      <c r="Q6" s="144" t="s">
        <v>109</v>
      </c>
      <c r="R6" s="144" t="s">
        <v>110</v>
      </c>
      <c r="S6" s="144" t="s">
        <v>111</v>
      </c>
      <c r="T6" s="144" t="s">
        <v>109</v>
      </c>
      <c r="U6" s="144" t="s">
        <v>112</v>
      </c>
      <c r="V6" s="144" t="s">
        <v>113</v>
      </c>
      <c r="W6" s="143"/>
      <c r="X6" s="143"/>
      <c r="Y6" s="143"/>
      <c r="Z6" s="143"/>
      <c r="AA6" s="143"/>
    </row>
    <row r="7" s="32" customFormat="1" ht="46" customHeight="1" spans="1:27">
      <c r="A7" s="72" t="s">
        <v>114</v>
      </c>
      <c r="B7" s="72"/>
      <c r="C7" s="72"/>
      <c r="D7" s="72"/>
      <c r="E7" s="72"/>
      <c r="F7" s="73"/>
      <c r="G7" s="74">
        <f>G8+G170+G229</f>
        <v>23396.492</v>
      </c>
      <c r="H7" s="74">
        <f>H8+H170+H229</f>
        <v>16467</v>
      </c>
      <c r="I7" s="74">
        <f>I8+I170+I229</f>
        <v>1423.149105</v>
      </c>
      <c r="J7" s="74">
        <f>J8+J170+J229</f>
        <v>41</v>
      </c>
      <c r="K7" s="74">
        <f>K8+K170+K229</f>
        <v>5465.342895</v>
      </c>
      <c r="L7" s="145"/>
      <c r="M7" s="145"/>
      <c r="N7" s="145"/>
      <c r="O7" s="145"/>
      <c r="P7" s="145"/>
      <c r="Q7" s="145"/>
      <c r="R7" s="145"/>
      <c r="S7" s="145"/>
      <c r="T7" s="145"/>
      <c r="U7" s="145"/>
      <c r="V7" s="145"/>
      <c r="W7" s="145"/>
      <c r="X7" s="145"/>
      <c r="Y7" s="145"/>
      <c r="Z7" s="145"/>
      <c r="AA7" s="145"/>
    </row>
    <row r="8" s="35" customFormat="1" ht="39" customHeight="1" spans="1:27">
      <c r="A8" s="75" t="s">
        <v>115</v>
      </c>
      <c r="B8" s="76"/>
      <c r="C8" s="76"/>
      <c r="D8" s="76"/>
      <c r="E8" s="77"/>
      <c r="F8" s="78"/>
      <c r="G8" s="79">
        <f>G9+G106+G133+G140+G168</f>
        <v>14603.412</v>
      </c>
      <c r="H8" s="79">
        <f>H9+H106+H133+H140+H168</f>
        <v>12032.19</v>
      </c>
      <c r="I8" s="79">
        <f>I9+I106+I133+I140+I168</f>
        <v>789.149105</v>
      </c>
      <c r="J8" s="79">
        <f>J9+J106+J133+J140+J168</f>
        <v>18</v>
      </c>
      <c r="K8" s="79">
        <f>K9+K106+K133+K140+K168</f>
        <v>1764.072895</v>
      </c>
      <c r="L8" s="108"/>
      <c r="M8" s="125"/>
      <c r="N8" s="108"/>
      <c r="O8" s="108"/>
      <c r="P8" s="108"/>
      <c r="Q8" s="108"/>
      <c r="R8" s="108"/>
      <c r="S8" s="108"/>
      <c r="T8" s="108"/>
      <c r="U8" s="108"/>
      <c r="V8" s="108"/>
      <c r="W8" s="118"/>
      <c r="X8" s="118"/>
      <c r="Y8" s="117"/>
      <c r="Z8" s="117"/>
      <c r="AA8" s="118"/>
    </row>
    <row r="9" s="35" customFormat="1" ht="39" customHeight="1" spans="1:27">
      <c r="A9" s="80" t="s">
        <v>116</v>
      </c>
      <c r="B9" s="81"/>
      <c r="C9" s="81"/>
      <c r="D9" s="81"/>
      <c r="E9" s="82"/>
      <c r="F9" s="78"/>
      <c r="G9" s="83">
        <f>G10+G12+G19+G29+G32+G52+G58+G63+G80+G104</f>
        <v>9128.022</v>
      </c>
      <c r="H9" s="84">
        <f>H10+H12+H19+H29+H32+H52+H58+H63+H80+H104</f>
        <v>7308.8</v>
      </c>
      <c r="I9" s="84">
        <f>I10+I12+I19+I29+I32+I52+I58+I63+I80+I104</f>
        <v>203.149105</v>
      </c>
      <c r="J9" s="83">
        <f>J10+J12+J19+J29+J32+J52+J58+J63+J80+J104</f>
        <v>18</v>
      </c>
      <c r="K9" s="83">
        <f>K10+K12+K19+K29+K32+K52+K58+K63+K80+K104</f>
        <v>1598.072895</v>
      </c>
      <c r="L9" s="108"/>
      <c r="M9" s="125"/>
      <c r="N9" s="108"/>
      <c r="O9" s="108"/>
      <c r="P9" s="108"/>
      <c r="Q9" s="108"/>
      <c r="R9" s="108"/>
      <c r="S9" s="108"/>
      <c r="T9" s="108"/>
      <c r="U9" s="108"/>
      <c r="V9" s="108"/>
      <c r="W9" s="118"/>
      <c r="X9" s="118"/>
      <c r="Y9" s="117"/>
      <c r="Z9" s="117"/>
      <c r="AA9" s="118"/>
    </row>
    <row r="10" s="35" customFormat="1" ht="39" customHeight="1" spans="1:27">
      <c r="A10" s="85" t="s">
        <v>117</v>
      </c>
      <c r="B10" s="86"/>
      <c r="C10" s="86"/>
      <c r="D10" s="86"/>
      <c r="E10" s="87"/>
      <c r="F10" s="78"/>
      <c r="G10" s="83">
        <f>G11</f>
        <v>1145</v>
      </c>
      <c r="H10" s="84">
        <f>H11</f>
        <v>1098.8</v>
      </c>
      <c r="I10" s="83">
        <f>I11</f>
        <v>0</v>
      </c>
      <c r="J10" s="83">
        <f>J11</f>
        <v>18</v>
      </c>
      <c r="K10" s="83">
        <f>K11</f>
        <v>28.2</v>
      </c>
      <c r="L10" s="108"/>
      <c r="M10" s="125"/>
      <c r="N10" s="108"/>
      <c r="O10" s="108"/>
      <c r="P10" s="108"/>
      <c r="Q10" s="108"/>
      <c r="R10" s="108"/>
      <c r="S10" s="108"/>
      <c r="T10" s="108"/>
      <c r="U10" s="108"/>
      <c r="V10" s="108"/>
      <c r="W10" s="118"/>
      <c r="X10" s="118"/>
      <c r="Y10" s="117"/>
      <c r="Z10" s="117"/>
      <c r="AA10" s="118"/>
    </row>
    <row r="11" s="36" customFormat="1" ht="155" customHeight="1" spans="1:27">
      <c r="A11" s="88">
        <v>1</v>
      </c>
      <c r="B11" s="89" t="s">
        <v>118</v>
      </c>
      <c r="C11" s="88" t="s">
        <v>119</v>
      </c>
      <c r="D11" s="88" t="s">
        <v>120</v>
      </c>
      <c r="E11" s="88" t="s">
        <v>121</v>
      </c>
      <c r="F11" s="90" t="s">
        <v>122</v>
      </c>
      <c r="G11" s="91">
        <v>1145</v>
      </c>
      <c r="H11" s="92">
        <v>1098.8</v>
      </c>
      <c r="I11" s="91"/>
      <c r="J11" s="91">
        <v>18</v>
      </c>
      <c r="K11" s="91">
        <v>28.2</v>
      </c>
      <c r="L11" s="146" t="s">
        <v>123</v>
      </c>
      <c r="M11" s="90" t="s">
        <v>124</v>
      </c>
      <c r="N11" s="132" t="s">
        <v>125</v>
      </c>
      <c r="O11" s="116"/>
      <c r="P11" s="116">
        <v>1</v>
      </c>
      <c r="Q11" s="116">
        <f>R11+S11</f>
        <v>0.0171</v>
      </c>
      <c r="R11" s="116">
        <v>0.0036</v>
      </c>
      <c r="S11" s="116">
        <v>0.0135</v>
      </c>
      <c r="T11" s="116">
        <f>U11+V11</f>
        <v>0.0777</v>
      </c>
      <c r="U11" s="116">
        <v>0.0162</v>
      </c>
      <c r="V11" s="116">
        <v>0.0615</v>
      </c>
      <c r="W11" s="88" t="s">
        <v>126</v>
      </c>
      <c r="X11" s="88" t="s">
        <v>127</v>
      </c>
      <c r="Y11" s="116" t="s">
        <v>128</v>
      </c>
      <c r="Z11" s="116" t="s">
        <v>129</v>
      </c>
      <c r="AA11" s="132" t="s">
        <v>130</v>
      </c>
    </row>
    <row r="12" s="35" customFormat="1" ht="39" customHeight="1" spans="1:27">
      <c r="A12" s="85" t="s">
        <v>131</v>
      </c>
      <c r="B12" s="86"/>
      <c r="C12" s="86"/>
      <c r="D12" s="86"/>
      <c r="E12" s="87"/>
      <c r="F12" s="93"/>
      <c r="G12" s="94">
        <f>G13+G14+G17+G18</f>
        <v>575</v>
      </c>
      <c r="H12" s="94">
        <f>H13+H14+H17+H18</f>
        <v>495</v>
      </c>
      <c r="I12" s="94">
        <f>I13+I14+I17+I18</f>
        <v>0</v>
      </c>
      <c r="J12" s="94">
        <f>J13+J14+J17+J18</f>
        <v>0</v>
      </c>
      <c r="K12" s="94">
        <f>K13+K14+K17+K18</f>
        <v>80</v>
      </c>
      <c r="L12" s="118"/>
      <c r="M12" s="124"/>
      <c r="N12" s="118"/>
      <c r="O12" s="118"/>
      <c r="P12" s="118"/>
      <c r="Q12" s="118"/>
      <c r="R12" s="118"/>
      <c r="S12" s="118"/>
      <c r="T12" s="118"/>
      <c r="U12" s="118"/>
      <c r="V12" s="118"/>
      <c r="W12" s="170"/>
      <c r="X12" s="170"/>
      <c r="Y12" s="118"/>
      <c r="Z12" s="118"/>
      <c r="AA12" s="118"/>
    </row>
    <row r="13" s="36" customFormat="1" ht="117" customHeight="1" spans="1:27">
      <c r="A13" s="88">
        <v>2</v>
      </c>
      <c r="B13" s="89" t="s">
        <v>132</v>
      </c>
      <c r="C13" s="88" t="s">
        <v>119</v>
      </c>
      <c r="D13" s="88" t="s">
        <v>120</v>
      </c>
      <c r="E13" s="95" t="s">
        <v>133</v>
      </c>
      <c r="F13" s="96" t="s">
        <v>134</v>
      </c>
      <c r="G13" s="97">
        <v>15</v>
      </c>
      <c r="H13" s="98">
        <v>15</v>
      </c>
      <c r="I13" s="98"/>
      <c r="J13" s="98"/>
      <c r="K13" s="98"/>
      <c r="L13" s="95" t="s">
        <v>135</v>
      </c>
      <c r="M13" s="147" t="s">
        <v>136</v>
      </c>
      <c r="N13" s="147" t="s">
        <v>137</v>
      </c>
      <c r="O13" s="148">
        <v>3</v>
      </c>
      <c r="P13" s="148">
        <v>0</v>
      </c>
      <c r="Q13" s="171">
        <f>R13+S13</f>
        <v>0.0177</v>
      </c>
      <c r="R13" s="172">
        <v>0.0085</v>
      </c>
      <c r="S13" s="172">
        <v>0.0092</v>
      </c>
      <c r="T13" s="171">
        <f>U13+V13</f>
        <v>0.0797</v>
      </c>
      <c r="U13" s="171">
        <v>0.0383</v>
      </c>
      <c r="V13" s="171">
        <v>0.0414</v>
      </c>
      <c r="W13" s="88" t="s">
        <v>126</v>
      </c>
      <c r="X13" s="88" t="s">
        <v>127</v>
      </c>
      <c r="Y13" s="88" t="s">
        <v>138</v>
      </c>
      <c r="Z13" s="88" t="s">
        <v>139</v>
      </c>
      <c r="AA13" s="132" t="s">
        <v>140</v>
      </c>
    </row>
    <row r="14" s="37" customFormat="1" ht="101" customHeight="1" spans="1:27">
      <c r="A14" s="88">
        <v>3</v>
      </c>
      <c r="B14" s="89" t="s">
        <v>141</v>
      </c>
      <c r="C14" s="88" t="s">
        <v>119</v>
      </c>
      <c r="D14" s="88" t="s">
        <v>120</v>
      </c>
      <c r="E14" s="95" t="s">
        <v>142</v>
      </c>
      <c r="F14" s="89" t="s">
        <v>143</v>
      </c>
      <c r="G14" s="97">
        <v>80</v>
      </c>
      <c r="H14" s="97"/>
      <c r="I14" s="97"/>
      <c r="J14" s="97"/>
      <c r="K14" s="97">
        <v>80</v>
      </c>
      <c r="L14" s="107"/>
      <c r="M14" s="105" t="s">
        <v>144</v>
      </c>
      <c r="N14" s="105" t="s">
        <v>145</v>
      </c>
      <c r="O14" s="104">
        <f t="shared" ref="O14:S14" si="0">SUM(O15:O16)</f>
        <v>8</v>
      </c>
      <c r="P14" s="104">
        <f t="shared" si="0"/>
        <v>2</v>
      </c>
      <c r="Q14" s="173">
        <f>SUM(R14:S14)</f>
        <v>0.2849</v>
      </c>
      <c r="R14" s="174">
        <f t="shared" si="0"/>
        <v>0.1619</v>
      </c>
      <c r="S14" s="174">
        <f t="shared" si="0"/>
        <v>0.123</v>
      </c>
      <c r="T14" s="173">
        <f>SUM(U14:V14)</f>
        <v>1.2556</v>
      </c>
      <c r="U14" s="173">
        <f>SUM(U15:U16)</f>
        <v>0.694</v>
      </c>
      <c r="V14" s="173">
        <f>SUM(V15:V16)</f>
        <v>0.5616</v>
      </c>
      <c r="W14" s="152" t="s">
        <v>126</v>
      </c>
      <c r="X14" s="88" t="s">
        <v>127</v>
      </c>
      <c r="Y14" s="152" t="s">
        <v>146</v>
      </c>
      <c r="Z14" s="152" t="s">
        <v>147</v>
      </c>
      <c r="AA14" s="132" t="s">
        <v>148</v>
      </c>
    </row>
    <row r="15" s="38" customFormat="1" ht="79" customHeight="1" spans="1:27">
      <c r="A15" s="99"/>
      <c r="B15" s="100" t="s">
        <v>149</v>
      </c>
      <c r="C15" s="101" t="s">
        <v>119</v>
      </c>
      <c r="D15" s="101" t="s">
        <v>120</v>
      </c>
      <c r="E15" s="102" t="s">
        <v>150</v>
      </c>
      <c r="F15" s="100" t="s">
        <v>151</v>
      </c>
      <c r="G15" s="103">
        <v>40</v>
      </c>
      <c r="H15" s="103"/>
      <c r="I15" s="149"/>
      <c r="J15" s="150"/>
      <c r="K15" s="150">
        <v>40</v>
      </c>
      <c r="L15" s="151"/>
      <c r="M15" s="100" t="s">
        <v>152</v>
      </c>
      <c r="N15" s="100" t="s">
        <v>145</v>
      </c>
      <c r="O15" s="102">
        <v>3</v>
      </c>
      <c r="P15" s="102">
        <v>2</v>
      </c>
      <c r="Q15" s="175">
        <v>0.1029</v>
      </c>
      <c r="R15" s="175">
        <v>0.0696</v>
      </c>
      <c r="S15" s="175">
        <v>0.0333</v>
      </c>
      <c r="T15" s="175">
        <v>0.4484</v>
      </c>
      <c r="U15" s="175">
        <v>0.2825</v>
      </c>
      <c r="V15" s="175">
        <v>0.1659</v>
      </c>
      <c r="W15" s="176" t="s">
        <v>126</v>
      </c>
      <c r="X15" s="101" t="s">
        <v>127</v>
      </c>
      <c r="Y15" s="176" t="s">
        <v>153</v>
      </c>
      <c r="Z15" s="176" t="s">
        <v>154</v>
      </c>
      <c r="AA15" s="183"/>
    </row>
    <row r="16" s="38" customFormat="1" ht="79" customHeight="1" spans="1:27">
      <c r="A16" s="99"/>
      <c r="B16" s="100" t="s">
        <v>155</v>
      </c>
      <c r="C16" s="101" t="s">
        <v>119</v>
      </c>
      <c r="D16" s="101" t="s">
        <v>120</v>
      </c>
      <c r="E16" s="102" t="s">
        <v>156</v>
      </c>
      <c r="F16" s="100" t="s">
        <v>151</v>
      </c>
      <c r="G16" s="103">
        <v>40</v>
      </c>
      <c r="H16" s="103"/>
      <c r="I16" s="149"/>
      <c r="J16" s="150"/>
      <c r="K16" s="150">
        <v>40</v>
      </c>
      <c r="L16" s="151"/>
      <c r="M16" s="100" t="s">
        <v>157</v>
      </c>
      <c r="N16" s="100" t="s">
        <v>145</v>
      </c>
      <c r="O16" s="102">
        <v>5</v>
      </c>
      <c r="P16" s="102">
        <v>0</v>
      </c>
      <c r="Q16" s="175">
        <f>R16+S16</f>
        <v>0.182</v>
      </c>
      <c r="R16" s="175">
        <v>0.0923</v>
      </c>
      <c r="S16" s="175">
        <v>0.0897</v>
      </c>
      <c r="T16" s="175">
        <f>U16+V16</f>
        <v>0.8072</v>
      </c>
      <c r="U16" s="175">
        <v>0.4115</v>
      </c>
      <c r="V16" s="175">
        <v>0.3957</v>
      </c>
      <c r="W16" s="176" t="s">
        <v>126</v>
      </c>
      <c r="X16" s="101" t="s">
        <v>127</v>
      </c>
      <c r="Y16" s="176" t="s">
        <v>158</v>
      </c>
      <c r="Z16" s="176" t="s">
        <v>159</v>
      </c>
      <c r="AA16" s="183"/>
    </row>
    <row r="17" s="38" customFormat="1" ht="140" customHeight="1" spans="1:27">
      <c r="A17" s="88">
        <v>4</v>
      </c>
      <c r="B17" s="104" t="s">
        <v>160</v>
      </c>
      <c r="C17" s="88" t="s">
        <v>119</v>
      </c>
      <c r="D17" s="88" t="s">
        <v>120</v>
      </c>
      <c r="E17" s="104" t="s">
        <v>161</v>
      </c>
      <c r="F17" s="105" t="s">
        <v>162</v>
      </c>
      <c r="G17" s="106">
        <v>300</v>
      </c>
      <c r="H17" s="106">
        <v>300</v>
      </c>
      <c r="I17" s="106"/>
      <c r="J17" s="97"/>
      <c r="K17" s="97"/>
      <c r="L17" s="152" t="s">
        <v>163</v>
      </c>
      <c r="M17" s="105" t="s">
        <v>164</v>
      </c>
      <c r="N17" s="105" t="s">
        <v>165</v>
      </c>
      <c r="O17" s="104"/>
      <c r="P17" s="104">
        <v>1</v>
      </c>
      <c r="Q17" s="173">
        <v>0.037</v>
      </c>
      <c r="R17" s="174">
        <v>0.011</v>
      </c>
      <c r="S17" s="174">
        <v>0.026</v>
      </c>
      <c r="T17" s="173">
        <v>0.16</v>
      </c>
      <c r="U17" s="173">
        <v>0.05</v>
      </c>
      <c r="V17" s="173">
        <v>0.11</v>
      </c>
      <c r="W17" s="152" t="s">
        <v>166</v>
      </c>
      <c r="X17" s="88" t="s">
        <v>167</v>
      </c>
      <c r="Y17" s="152" t="s">
        <v>168</v>
      </c>
      <c r="Z17" s="152" t="s">
        <v>169</v>
      </c>
      <c r="AA17" s="132" t="s">
        <v>170</v>
      </c>
    </row>
    <row r="18" s="38" customFormat="1" ht="140" customHeight="1" spans="1:27">
      <c r="A18" s="88">
        <v>5</v>
      </c>
      <c r="B18" s="105" t="s">
        <v>171</v>
      </c>
      <c r="C18" s="88" t="s">
        <v>119</v>
      </c>
      <c r="D18" s="88" t="s">
        <v>172</v>
      </c>
      <c r="E18" s="104" t="s">
        <v>173</v>
      </c>
      <c r="F18" s="105" t="s">
        <v>174</v>
      </c>
      <c r="G18" s="106">
        <v>180</v>
      </c>
      <c r="H18" s="106">
        <v>180</v>
      </c>
      <c r="I18" s="106"/>
      <c r="J18" s="97"/>
      <c r="K18" s="97"/>
      <c r="L18" s="152" t="s">
        <v>175</v>
      </c>
      <c r="M18" s="105" t="s">
        <v>176</v>
      </c>
      <c r="N18" s="105" t="s">
        <v>177</v>
      </c>
      <c r="O18" s="104">
        <v>1</v>
      </c>
      <c r="P18" s="104"/>
      <c r="Q18" s="173">
        <v>0.0229</v>
      </c>
      <c r="R18" s="174">
        <v>0.0096</v>
      </c>
      <c r="S18" s="174">
        <v>0.0133</v>
      </c>
      <c r="T18" s="173">
        <v>0.0888</v>
      </c>
      <c r="U18" s="173">
        <v>0.0397</v>
      </c>
      <c r="V18" s="173">
        <v>0.0491</v>
      </c>
      <c r="W18" s="152" t="s">
        <v>166</v>
      </c>
      <c r="X18" s="88" t="s">
        <v>167</v>
      </c>
      <c r="Y18" s="152" t="s">
        <v>178</v>
      </c>
      <c r="Z18" s="152" t="s">
        <v>179</v>
      </c>
      <c r="AA18" s="168" t="s">
        <v>180</v>
      </c>
    </row>
    <row r="19" s="39" customFormat="1" ht="37" customHeight="1" spans="1:27">
      <c r="A19" s="85" t="s">
        <v>181</v>
      </c>
      <c r="B19" s="86"/>
      <c r="C19" s="86"/>
      <c r="D19" s="86"/>
      <c r="E19" s="87"/>
      <c r="F19" s="93"/>
      <c r="G19" s="94">
        <f>G20+G23+G28</f>
        <v>430</v>
      </c>
      <c r="H19" s="94">
        <f>H20+H23+H28</f>
        <v>203</v>
      </c>
      <c r="I19" s="131">
        <f>I20+I23+I28</f>
        <v>203.149105</v>
      </c>
      <c r="J19" s="94">
        <f>J20+J23+J28</f>
        <v>0</v>
      </c>
      <c r="K19" s="94">
        <f>K20+K23+K28</f>
        <v>23.850895</v>
      </c>
      <c r="L19" s="118"/>
      <c r="M19" s="124"/>
      <c r="N19" s="118"/>
      <c r="O19" s="118"/>
      <c r="P19" s="118"/>
      <c r="Q19" s="118"/>
      <c r="R19" s="118"/>
      <c r="S19" s="118"/>
      <c r="T19" s="118"/>
      <c r="U19" s="118"/>
      <c r="V19" s="118"/>
      <c r="W19" s="170"/>
      <c r="X19" s="170"/>
      <c r="Y19" s="118"/>
      <c r="Z19" s="118"/>
      <c r="AA19" s="118"/>
    </row>
    <row r="20" s="36" customFormat="1" ht="94" customHeight="1" spans="1:27">
      <c r="A20" s="88">
        <v>6</v>
      </c>
      <c r="B20" s="89" t="s">
        <v>182</v>
      </c>
      <c r="C20" s="104" t="s">
        <v>119</v>
      </c>
      <c r="D20" s="104" t="s">
        <v>120</v>
      </c>
      <c r="E20" s="107" t="s">
        <v>183</v>
      </c>
      <c r="F20" s="89" t="s">
        <v>184</v>
      </c>
      <c r="G20" s="97">
        <v>60</v>
      </c>
      <c r="H20" s="97">
        <v>60</v>
      </c>
      <c r="I20" s="97"/>
      <c r="J20" s="97"/>
      <c r="K20" s="97"/>
      <c r="L20" s="107" t="s">
        <v>135</v>
      </c>
      <c r="M20" s="89" t="s">
        <v>185</v>
      </c>
      <c r="N20" s="89" t="s">
        <v>186</v>
      </c>
      <c r="O20" s="104">
        <v>3</v>
      </c>
      <c r="P20" s="104">
        <v>7</v>
      </c>
      <c r="Q20" s="173">
        <v>0.2966</v>
      </c>
      <c r="R20" s="174">
        <v>0.1635</v>
      </c>
      <c r="S20" s="174">
        <v>0.1233</v>
      </c>
      <c r="T20" s="173">
        <v>1.1443</v>
      </c>
      <c r="U20" s="173">
        <v>0.6972</v>
      </c>
      <c r="V20" s="173">
        <v>0.4473</v>
      </c>
      <c r="W20" s="107" t="s">
        <v>126</v>
      </c>
      <c r="X20" s="88" t="s">
        <v>127</v>
      </c>
      <c r="Y20" s="107" t="s">
        <v>187</v>
      </c>
      <c r="Z20" s="107" t="s">
        <v>188</v>
      </c>
      <c r="AA20" s="184" t="s">
        <v>189</v>
      </c>
    </row>
    <row r="21" s="39" customFormat="1" ht="64" customHeight="1" spans="1:27">
      <c r="A21" s="108"/>
      <c r="B21" s="109" t="s">
        <v>190</v>
      </c>
      <c r="C21" s="110" t="s">
        <v>119</v>
      </c>
      <c r="D21" s="110" t="s">
        <v>120</v>
      </c>
      <c r="E21" s="110" t="s">
        <v>121</v>
      </c>
      <c r="F21" s="111" t="s">
        <v>191</v>
      </c>
      <c r="G21" s="112">
        <v>15</v>
      </c>
      <c r="H21" s="113">
        <v>15</v>
      </c>
      <c r="I21" s="112"/>
      <c r="J21" s="112"/>
      <c r="K21" s="112"/>
      <c r="L21" s="153"/>
      <c r="M21" s="109" t="s">
        <v>192</v>
      </c>
      <c r="N21" s="109" t="s">
        <v>186</v>
      </c>
      <c r="O21" s="110"/>
      <c r="P21" s="110">
        <v>1</v>
      </c>
      <c r="Q21" s="177">
        <v>0.0072</v>
      </c>
      <c r="R21" s="177">
        <v>0.006</v>
      </c>
      <c r="S21" s="177">
        <v>0.0012</v>
      </c>
      <c r="T21" s="177">
        <v>0.0252</v>
      </c>
      <c r="U21" s="177">
        <v>0.0215</v>
      </c>
      <c r="V21" s="177">
        <v>0.0037</v>
      </c>
      <c r="W21" s="153" t="s">
        <v>126</v>
      </c>
      <c r="X21" s="108" t="s">
        <v>127</v>
      </c>
      <c r="Y21" s="153" t="s">
        <v>193</v>
      </c>
      <c r="Z21" s="153" t="s">
        <v>194</v>
      </c>
      <c r="AA21" s="154"/>
    </row>
    <row r="22" s="39" customFormat="1" ht="89" customHeight="1" spans="1:27">
      <c r="A22" s="108"/>
      <c r="B22" s="109" t="s">
        <v>195</v>
      </c>
      <c r="C22" s="110" t="s">
        <v>119</v>
      </c>
      <c r="D22" s="110" t="s">
        <v>120</v>
      </c>
      <c r="E22" s="110" t="s">
        <v>196</v>
      </c>
      <c r="F22" s="111" t="s">
        <v>197</v>
      </c>
      <c r="G22" s="112">
        <v>45</v>
      </c>
      <c r="H22" s="113">
        <v>45</v>
      </c>
      <c r="I22" s="112"/>
      <c r="J22" s="112"/>
      <c r="K22" s="112"/>
      <c r="L22" s="153"/>
      <c r="M22" s="109" t="s">
        <v>198</v>
      </c>
      <c r="N22" s="109" t="s">
        <v>186</v>
      </c>
      <c r="O22" s="110">
        <v>3</v>
      </c>
      <c r="P22" s="110">
        <v>6</v>
      </c>
      <c r="Q22" s="177">
        <v>0.2894</v>
      </c>
      <c r="R22" s="177">
        <v>0.1575</v>
      </c>
      <c r="S22" s="177">
        <v>0.1221</v>
      </c>
      <c r="T22" s="177">
        <v>1.1191</v>
      </c>
      <c r="U22" s="177">
        <v>0.6757</v>
      </c>
      <c r="V22" s="177">
        <v>0.4436</v>
      </c>
      <c r="W22" s="153" t="s">
        <v>126</v>
      </c>
      <c r="X22" s="108" t="s">
        <v>127</v>
      </c>
      <c r="Y22" s="153" t="s">
        <v>199</v>
      </c>
      <c r="Z22" s="153" t="s">
        <v>200</v>
      </c>
      <c r="AA22" s="154"/>
    </row>
    <row r="23" s="37" customFormat="1" ht="130" customHeight="1" spans="1:27">
      <c r="A23" s="88">
        <v>7</v>
      </c>
      <c r="B23" s="89" t="s">
        <v>201</v>
      </c>
      <c r="C23" s="89" t="s">
        <v>119</v>
      </c>
      <c r="D23" s="104" t="s">
        <v>120</v>
      </c>
      <c r="E23" s="88" t="s">
        <v>202</v>
      </c>
      <c r="F23" s="89" t="s">
        <v>203</v>
      </c>
      <c r="G23" s="106">
        <v>20</v>
      </c>
      <c r="H23" s="97"/>
      <c r="I23" s="97"/>
      <c r="J23" s="97"/>
      <c r="K23" s="97">
        <v>20</v>
      </c>
      <c r="L23" s="107" t="s">
        <v>204</v>
      </c>
      <c r="M23" s="89" t="s">
        <v>205</v>
      </c>
      <c r="N23" s="89" t="s">
        <v>206</v>
      </c>
      <c r="O23" s="107">
        <f t="shared" ref="O23:V23" si="1">SUM(O24:O27)</f>
        <v>24</v>
      </c>
      <c r="P23" s="107">
        <f t="shared" si="1"/>
        <v>4</v>
      </c>
      <c r="Q23" s="107">
        <f t="shared" si="1"/>
        <v>0.1414</v>
      </c>
      <c r="R23" s="107">
        <f t="shared" si="1"/>
        <v>0.0821</v>
      </c>
      <c r="S23" s="107">
        <f t="shared" si="1"/>
        <v>0.0593</v>
      </c>
      <c r="T23" s="107">
        <f t="shared" si="1"/>
        <v>0.5798</v>
      </c>
      <c r="U23" s="107">
        <f t="shared" si="1"/>
        <v>0.3687</v>
      </c>
      <c r="V23" s="107">
        <f t="shared" si="1"/>
        <v>0.2111</v>
      </c>
      <c r="W23" s="107" t="s">
        <v>126</v>
      </c>
      <c r="X23" s="88" t="s">
        <v>127</v>
      </c>
      <c r="Y23" s="107" t="s">
        <v>187</v>
      </c>
      <c r="Z23" s="107" t="s">
        <v>147</v>
      </c>
      <c r="AA23" s="184" t="s">
        <v>207</v>
      </c>
    </row>
    <row r="24" s="39" customFormat="1" ht="68" customHeight="1" spans="1:27">
      <c r="A24" s="108"/>
      <c r="B24" s="110" t="s">
        <v>208</v>
      </c>
      <c r="C24" s="108" t="s">
        <v>119</v>
      </c>
      <c r="D24" s="110" t="s">
        <v>120</v>
      </c>
      <c r="E24" s="110" t="s">
        <v>209</v>
      </c>
      <c r="F24" s="114" t="s">
        <v>210</v>
      </c>
      <c r="G24" s="113">
        <v>5</v>
      </c>
      <c r="H24" s="113"/>
      <c r="I24" s="113"/>
      <c r="J24" s="112"/>
      <c r="K24" s="112">
        <v>5</v>
      </c>
      <c r="L24" s="154"/>
      <c r="M24" s="117" t="s">
        <v>211</v>
      </c>
      <c r="N24" s="109" t="s">
        <v>206</v>
      </c>
      <c r="O24" s="110">
        <v>2</v>
      </c>
      <c r="P24" s="110">
        <v>2</v>
      </c>
      <c r="Q24" s="177">
        <f t="shared" ref="Q24:Q26" si="2">R24+S24</f>
        <v>0.0566</v>
      </c>
      <c r="R24" s="177">
        <v>0.028</v>
      </c>
      <c r="S24" s="177">
        <v>0.0286</v>
      </c>
      <c r="T24" s="177">
        <f t="shared" ref="T24:T26" si="3">U24+V24</f>
        <v>0.2475</v>
      </c>
      <c r="U24" s="177">
        <v>0.1207</v>
      </c>
      <c r="V24" s="177">
        <v>0.1268</v>
      </c>
      <c r="W24" s="154" t="s">
        <v>126</v>
      </c>
      <c r="X24" s="108" t="s">
        <v>127</v>
      </c>
      <c r="Y24" s="154" t="s">
        <v>158</v>
      </c>
      <c r="Z24" s="154" t="s">
        <v>159</v>
      </c>
      <c r="AA24" s="118"/>
    </row>
    <row r="25" s="39" customFormat="1" ht="68" customHeight="1" spans="1:27">
      <c r="A25" s="108"/>
      <c r="B25" s="110" t="s">
        <v>212</v>
      </c>
      <c r="C25" s="108" t="s">
        <v>119</v>
      </c>
      <c r="D25" s="110" t="s">
        <v>120</v>
      </c>
      <c r="E25" s="110" t="s">
        <v>213</v>
      </c>
      <c r="F25" s="114" t="s">
        <v>210</v>
      </c>
      <c r="G25" s="113">
        <v>5</v>
      </c>
      <c r="H25" s="113"/>
      <c r="I25" s="113"/>
      <c r="J25" s="112"/>
      <c r="K25" s="112">
        <v>5</v>
      </c>
      <c r="L25" s="154"/>
      <c r="M25" s="117" t="s">
        <v>211</v>
      </c>
      <c r="N25" s="109" t="s">
        <v>206</v>
      </c>
      <c r="O25" s="110">
        <v>1</v>
      </c>
      <c r="P25" s="110">
        <v>0</v>
      </c>
      <c r="Q25" s="177">
        <f t="shared" si="2"/>
        <v>0.0074</v>
      </c>
      <c r="R25" s="177">
        <v>0.0045</v>
      </c>
      <c r="S25" s="177">
        <v>0.0029</v>
      </c>
      <c r="T25" s="177">
        <f t="shared" si="3"/>
        <v>0.0217</v>
      </c>
      <c r="U25" s="177">
        <v>0.0126</v>
      </c>
      <c r="V25" s="177">
        <v>0.0091</v>
      </c>
      <c r="W25" s="154" t="s">
        <v>126</v>
      </c>
      <c r="X25" s="108" t="s">
        <v>127</v>
      </c>
      <c r="Y25" s="154" t="s">
        <v>214</v>
      </c>
      <c r="Z25" s="154" t="s">
        <v>215</v>
      </c>
      <c r="AA25" s="118"/>
    </row>
    <row r="26" s="39" customFormat="1" ht="121" customHeight="1" spans="1:27">
      <c r="A26" s="108"/>
      <c r="B26" s="110" t="s">
        <v>216</v>
      </c>
      <c r="C26" s="108" t="s">
        <v>119</v>
      </c>
      <c r="D26" s="110" t="s">
        <v>120</v>
      </c>
      <c r="E26" s="110" t="s">
        <v>217</v>
      </c>
      <c r="F26" s="114" t="s">
        <v>210</v>
      </c>
      <c r="G26" s="113">
        <v>5</v>
      </c>
      <c r="H26" s="115"/>
      <c r="I26" s="113"/>
      <c r="J26" s="112"/>
      <c r="K26" s="112">
        <v>5</v>
      </c>
      <c r="L26" s="154"/>
      <c r="M26" s="117" t="s">
        <v>211</v>
      </c>
      <c r="N26" s="109" t="s">
        <v>206</v>
      </c>
      <c r="O26" s="155">
        <v>15</v>
      </c>
      <c r="P26" s="155">
        <v>1</v>
      </c>
      <c r="Q26" s="178">
        <f t="shared" si="2"/>
        <v>0.046</v>
      </c>
      <c r="R26" s="179">
        <v>0.0267</v>
      </c>
      <c r="S26" s="179">
        <v>0.0193</v>
      </c>
      <c r="T26" s="178">
        <f t="shared" si="3"/>
        <v>0.2027</v>
      </c>
      <c r="U26" s="178">
        <v>0.1433</v>
      </c>
      <c r="V26" s="178">
        <v>0.0594</v>
      </c>
      <c r="W26" s="154" t="s">
        <v>126</v>
      </c>
      <c r="X26" s="108" t="s">
        <v>127</v>
      </c>
      <c r="Y26" s="154" t="s">
        <v>218</v>
      </c>
      <c r="Z26" s="154" t="s">
        <v>219</v>
      </c>
      <c r="AA26" s="118"/>
    </row>
    <row r="27" s="39" customFormat="1" ht="68" customHeight="1" spans="1:27">
      <c r="A27" s="108"/>
      <c r="B27" s="110" t="s">
        <v>220</v>
      </c>
      <c r="C27" s="108" t="s">
        <v>119</v>
      </c>
      <c r="D27" s="110" t="s">
        <v>120</v>
      </c>
      <c r="E27" s="110" t="s">
        <v>221</v>
      </c>
      <c r="F27" s="114" t="s">
        <v>210</v>
      </c>
      <c r="G27" s="113">
        <v>5</v>
      </c>
      <c r="H27" s="113"/>
      <c r="I27" s="113"/>
      <c r="J27" s="112"/>
      <c r="K27" s="112">
        <v>5</v>
      </c>
      <c r="L27" s="154"/>
      <c r="M27" s="117" t="s">
        <v>211</v>
      </c>
      <c r="N27" s="109" t="s">
        <v>206</v>
      </c>
      <c r="O27" s="110">
        <v>6</v>
      </c>
      <c r="P27" s="110">
        <v>1</v>
      </c>
      <c r="Q27" s="177">
        <f>SUM(R27:S27)</f>
        <v>0.0314</v>
      </c>
      <c r="R27" s="177">
        <v>0.0229</v>
      </c>
      <c r="S27" s="177">
        <v>0.0085</v>
      </c>
      <c r="T27" s="177">
        <f>SUM(U27:V27)</f>
        <v>0.1079</v>
      </c>
      <c r="U27" s="177">
        <v>0.0921</v>
      </c>
      <c r="V27" s="177">
        <v>0.0158</v>
      </c>
      <c r="W27" s="154" t="s">
        <v>126</v>
      </c>
      <c r="X27" s="108" t="s">
        <v>127</v>
      </c>
      <c r="Y27" s="154" t="s">
        <v>222</v>
      </c>
      <c r="Z27" s="154" t="s">
        <v>223</v>
      </c>
      <c r="AA27" s="118"/>
    </row>
    <row r="28" s="36" customFormat="1" ht="159" customHeight="1" spans="1:27">
      <c r="A28" s="88">
        <v>8</v>
      </c>
      <c r="B28" s="89" t="s">
        <v>224</v>
      </c>
      <c r="C28" s="88" t="s">
        <v>119</v>
      </c>
      <c r="D28" s="88" t="s">
        <v>225</v>
      </c>
      <c r="E28" s="116" t="s">
        <v>226</v>
      </c>
      <c r="F28" s="90" t="s">
        <v>227</v>
      </c>
      <c r="G28" s="91">
        <v>350</v>
      </c>
      <c r="H28" s="91">
        <v>143</v>
      </c>
      <c r="I28" s="92">
        <v>203.149105</v>
      </c>
      <c r="J28" s="91"/>
      <c r="K28" s="91">
        <v>3.850895</v>
      </c>
      <c r="L28" s="116" t="s">
        <v>228</v>
      </c>
      <c r="M28" s="90" t="s">
        <v>229</v>
      </c>
      <c r="N28" s="132" t="s">
        <v>230</v>
      </c>
      <c r="O28" s="116">
        <v>4</v>
      </c>
      <c r="P28" s="116">
        <v>7</v>
      </c>
      <c r="Q28" s="116">
        <f>R28+S28</f>
        <v>0.0437</v>
      </c>
      <c r="R28" s="116">
        <v>0.0108</v>
      </c>
      <c r="S28" s="116">
        <v>0.0329</v>
      </c>
      <c r="T28" s="116">
        <f>U28+V28</f>
        <v>0.1848</v>
      </c>
      <c r="U28" s="116">
        <v>0.0432</v>
      </c>
      <c r="V28" s="116">
        <v>0.1416</v>
      </c>
      <c r="W28" s="88" t="s">
        <v>126</v>
      </c>
      <c r="X28" s="88" t="s">
        <v>127</v>
      </c>
      <c r="Y28" s="88" t="s">
        <v>231</v>
      </c>
      <c r="Z28" s="88" t="s">
        <v>139</v>
      </c>
      <c r="AA28" s="132" t="s">
        <v>232</v>
      </c>
    </row>
    <row r="29" s="39" customFormat="1" ht="39" customHeight="1" spans="1:27">
      <c r="A29" s="85" t="s">
        <v>233</v>
      </c>
      <c r="B29" s="86"/>
      <c r="C29" s="86"/>
      <c r="D29" s="86"/>
      <c r="E29" s="87"/>
      <c r="F29" s="93"/>
      <c r="G29" s="94">
        <f>G30+G31</f>
        <v>320</v>
      </c>
      <c r="H29" s="94">
        <f>H30+H31</f>
        <v>20</v>
      </c>
      <c r="I29" s="94">
        <f>I30+I31</f>
        <v>0</v>
      </c>
      <c r="J29" s="94">
        <f>J30+J31</f>
        <v>0</v>
      </c>
      <c r="K29" s="94">
        <f>K30+K31</f>
        <v>300</v>
      </c>
      <c r="L29" s="118"/>
      <c r="M29" s="124"/>
      <c r="N29" s="118"/>
      <c r="O29" s="118"/>
      <c r="P29" s="118"/>
      <c r="Q29" s="118"/>
      <c r="R29" s="118"/>
      <c r="S29" s="118"/>
      <c r="T29" s="118"/>
      <c r="U29" s="118"/>
      <c r="V29" s="118"/>
      <c r="W29" s="170"/>
      <c r="X29" s="170"/>
      <c r="Y29" s="118"/>
      <c r="Z29" s="118"/>
      <c r="AA29" s="118"/>
    </row>
    <row r="30" s="37" customFormat="1" ht="137" customHeight="1" spans="1:27">
      <c r="A30" s="88">
        <v>9</v>
      </c>
      <c r="B30" s="96" t="s">
        <v>234</v>
      </c>
      <c r="C30" s="88" t="s">
        <v>119</v>
      </c>
      <c r="D30" s="88" t="s">
        <v>120</v>
      </c>
      <c r="E30" s="95" t="s">
        <v>235</v>
      </c>
      <c r="F30" s="96" t="s">
        <v>236</v>
      </c>
      <c r="G30" s="98">
        <v>20</v>
      </c>
      <c r="H30" s="98">
        <v>20</v>
      </c>
      <c r="I30" s="98"/>
      <c r="J30" s="98"/>
      <c r="K30" s="98"/>
      <c r="L30" s="95" t="s">
        <v>135</v>
      </c>
      <c r="M30" s="147" t="s">
        <v>237</v>
      </c>
      <c r="N30" s="147" t="s">
        <v>238</v>
      </c>
      <c r="O30" s="95">
        <v>1</v>
      </c>
      <c r="P30" s="95"/>
      <c r="Q30" s="95">
        <v>0.005</v>
      </c>
      <c r="R30" s="95">
        <v>0.001</v>
      </c>
      <c r="S30" s="95">
        <v>0.004</v>
      </c>
      <c r="T30" s="95">
        <v>0.005</v>
      </c>
      <c r="U30" s="95">
        <v>0.001</v>
      </c>
      <c r="V30" s="95">
        <v>0.004</v>
      </c>
      <c r="W30" s="88" t="s">
        <v>126</v>
      </c>
      <c r="X30" s="88" t="s">
        <v>127</v>
      </c>
      <c r="Y30" s="88" t="s">
        <v>239</v>
      </c>
      <c r="Z30" s="88" t="s">
        <v>240</v>
      </c>
      <c r="AA30" s="132" t="s">
        <v>241</v>
      </c>
    </row>
    <row r="31" s="37" customFormat="1" ht="120" customHeight="1" spans="1:27">
      <c r="A31" s="88">
        <v>10</v>
      </c>
      <c r="B31" s="89" t="s">
        <v>242</v>
      </c>
      <c r="C31" s="88" t="s">
        <v>119</v>
      </c>
      <c r="D31" s="88" t="s">
        <v>120</v>
      </c>
      <c r="E31" s="116" t="s">
        <v>243</v>
      </c>
      <c r="F31" s="90" t="s">
        <v>244</v>
      </c>
      <c r="G31" s="91">
        <v>300</v>
      </c>
      <c r="H31" s="91"/>
      <c r="I31" s="91"/>
      <c r="J31" s="91"/>
      <c r="K31" s="91">
        <v>300</v>
      </c>
      <c r="L31" s="116" t="s">
        <v>204</v>
      </c>
      <c r="M31" s="90" t="s">
        <v>245</v>
      </c>
      <c r="N31" s="132" t="s">
        <v>246</v>
      </c>
      <c r="O31" s="116">
        <v>1</v>
      </c>
      <c r="P31" s="116"/>
      <c r="Q31" s="116">
        <f>R31+S31</f>
        <v>0.0085</v>
      </c>
      <c r="R31" s="116">
        <v>0.0028</v>
      </c>
      <c r="S31" s="116">
        <v>0.0057</v>
      </c>
      <c r="T31" s="116">
        <f>U31+V31</f>
        <v>0.04</v>
      </c>
      <c r="U31" s="116">
        <v>0.0122</v>
      </c>
      <c r="V31" s="116">
        <v>0.0278</v>
      </c>
      <c r="W31" s="88" t="s">
        <v>126</v>
      </c>
      <c r="X31" s="88" t="s">
        <v>127</v>
      </c>
      <c r="Y31" s="88" t="s">
        <v>138</v>
      </c>
      <c r="Z31" s="88" t="s">
        <v>139</v>
      </c>
      <c r="AA31" s="132" t="s">
        <v>247</v>
      </c>
    </row>
    <row r="32" s="39" customFormat="1" ht="39" customHeight="1" spans="1:27">
      <c r="A32" s="85" t="s">
        <v>248</v>
      </c>
      <c r="B32" s="86"/>
      <c r="C32" s="86"/>
      <c r="D32" s="86"/>
      <c r="E32" s="87"/>
      <c r="F32" s="93"/>
      <c r="G32" s="94">
        <f>G33</f>
        <v>200</v>
      </c>
      <c r="H32" s="94">
        <f>H33</f>
        <v>177</v>
      </c>
      <c r="I32" s="94">
        <f>I33</f>
        <v>0</v>
      </c>
      <c r="J32" s="94">
        <f>J33</f>
        <v>0</v>
      </c>
      <c r="K32" s="94">
        <f>K33</f>
        <v>23</v>
      </c>
      <c r="L32" s="118"/>
      <c r="M32" s="124"/>
      <c r="N32" s="118"/>
      <c r="O32" s="118"/>
      <c r="P32" s="118"/>
      <c r="Q32" s="118"/>
      <c r="R32" s="118"/>
      <c r="S32" s="118"/>
      <c r="T32" s="118"/>
      <c r="U32" s="118"/>
      <c r="V32" s="118"/>
      <c r="W32" s="170"/>
      <c r="X32" s="170"/>
      <c r="Y32" s="118"/>
      <c r="Z32" s="118"/>
      <c r="AA32" s="118"/>
    </row>
    <row r="33" s="37" customFormat="1" ht="149" customHeight="1" spans="1:27">
      <c r="A33" s="88">
        <v>11</v>
      </c>
      <c r="B33" s="89" t="s">
        <v>249</v>
      </c>
      <c r="C33" s="116" t="s">
        <v>119</v>
      </c>
      <c r="D33" s="116" t="s">
        <v>120</v>
      </c>
      <c r="E33" s="116" t="s">
        <v>250</v>
      </c>
      <c r="F33" s="90" t="s">
        <v>251</v>
      </c>
      <c r="G33" s="91">
        <f>G34+G35+G36+G37+G38+G39+G40+G41+G42++G43+G44+G45+G46++G47+G48+G49+G50+G51</f>
        <v>200</v>
      </c>
      <c r="H33" s="91">
        <v>177</v>
      </c>
      <c r="I33" s="91"/>
      <c r="J33" s="91"/>
      <c r="K33" s="91">
        <v>23</v>
      </c>
      <c r="L33" s="116" t="s">
        <v>252</v>
      </c>
      <c r="M33" s="90" t="s">
        <v>253</v>
      </c>
      <c r="N33" s="90" t="s">
        <v>254</v>
      </c>
      <c r="O33" s="116">
        <v>22</v>
      </c>
      <c r="P33" s="116">
        <v>13</v>
      </c>
      <c r="Q33" s="116">
        <v>2.8354</v>
      </c>
      <c r="R33" s="116">
        <v>0.4124</v>
      </c>
      <c r="S33" s="116">
        <v>2.423</v>
      </c>
      <c r="T33" s="116">
        <v>6.2317</v>
      </c>
      <c r="U33" s="116">
        <v>1.9731</v>
      </c>
      <c r="V33" s="116">
        <v>4.2586</v>
      </c>
      <c r="W33" s="116" t="s">
        <v>126</v>
      </c>
      <c r="X33" s="116" t="s">
        <v>127</v>
      </c>
      <c r="Y33" s="116" t="s">
        <v>255</v>
      </c>
      <c r="Z33" s="116" t="s">
        <v>256</v>
      </c>
      <c r="AA33" s="132" t="s">
        <v>257</v>
      </c>
    </row>
    <row r="34" s="39" customFormat="1" ht="85" customHeight="1" spans="1:27">
      <c r="A34" s="108"/>
      <c r="B34" s="117" t="s">
        <v>258</v>
      </c>
      <c r="C34" s="108" t="s">
        <v>119</v>
      </c>
      <c r="D34" s="118" t="s">
        <v>120</v>
      </c>
      <c r="E34" s="119" t="s">
        <v>259</v>
      </c>
      <c r="F34" s="120" t="s">
        <v>260</v>
      </c>
      <c r="G34" s="121">
        <v>15</v>
      </c>
      <c r="H34" s="121">
        <v>15</v>
      </c>
      <c r="I34" s="121"/>
      <c r="J34" s="121"/>
      <c r="K34" s="121"/>
      <c r="L34" s="118"/>
      <c r="M34" s="124" t="s">
        <v>261</v>
      </c>
      <c r="N34" s="124" t="s">
        <v>262</v>
      </c>
      <c r="O34" s="119">
        <v>2</v>
      </c>
      <c r="P34" s="119">
        <v>1</v>
      </c>
      <c r="Q34" s="119">
        <v>17</v>
      </c>
      <c r="R34" s="119">
        <v>6</v>
      </c>
      <c r="S34" s="119">
        <v>9</v>
      </c>
      <c r="T34" s="119">
        <v>52</v>
      </c>
      <c r="U34" s="119">
        <v>22</v>
      </c>
      <c r="V34" s="119">
        <v>30</v>
      </c>
      <c r="W34" s="118" t="s">
        <v>126</v>
      </c>
      <c r="X34" s="118" t="s">
        <v>127</v>
      </c>
      <c r="Y34" s="118" t="s">
        <v>263</v>
      </c>
      <c r="Z34" s="118" t="s">
        <v>264</v>
      </c>
      <c r="AA34" s="118"/>
    </row>
    <row r="35" s="39" customFormat="1" ht="85" customHeight="1" spans="1:27">
      <c r="A35" s="108"/>
      <c r="B35" s="117" t="s">
        <v>265</v>
      </c>
      <c r="C35" s="108" t="s">
        <v>119</v>
      </c>
      <c r="D35" s="118" t="s">
        <v>120</v>
      </c>
      <c r="E35" s="108" t="s">
        <v>266</v>
      </c>
      <c r="F35" s="122" t="s">
        <v>267</v>
      </c>
      <c r="G35" s="123">
        <v>10</v>
      </c>
      <c r="H35" s="113">
        <v>10</v>
      </c>
      <c r="I35" s="113"/>
      <c r="J35" s="113"/>
      <c r="K35" s="123"/>
      <c r="L35" s="156"/>
      <c r="M35" s="124" t="s">
        <v>268</v>
      </c>
      <c r="N35" s="124" t="s">
        <v>262</v>
      </c>
      <c r="O35" s="118">
        <v>1</v>
      </c>
      <c r="P35" s="118">
        <v>1</v>
      </c>
      <c r="Q35" s="118">
        <v>0.118</v>
      </c>
      <c r="R35" s="118">
        <v>0.0281</v>
      </c>
      <c r="S35" s="118">
        <v>0.0899</v>
      </c>
      <c r="T35" s="118">
        <v>0.4895</v>
      </c>
      <c r="U35" s="118">
        <v>0.1115</v>
      </c>
      <c r="V35" s="118">
        <v>0.378</v>
      </c>
      <c r="W35" s="118" t="s">
        <v>126</v>
      </c>
      <c r="X35" s="118" t="s">
        <v>127</v>
      </c>
      <c r="Y35" s="108" t="s">
        <v>269</v>
      </c>
      <c r="Z35" s="108" t="s">
        <v>270</v>
      </c>
      <c r="AA35" s="118"/>
    </row>
    <row r="36" s="39" customFormat="1" ht="85" customHeight="1" spans="1:27">
      <c r="A36" s="108"/>
      <c r="B36" s="117" t="s">
        <v>271</v>
      </c>
      <c r="C36" s="110" t="s">
        <v>119</v>
      </c>
      <c r="D36" s="118" t="s">
        <v>120</v>
      </c>
      <c r="E36" s="110" t="s">
        <v>272</v>
      </c>
      <c r="F36" s="124" t="s">
        <v>273</v>
      </c>
      <c r="G36" s="121">
        <v>15</v>
      </c>
      <c r="H36" s="121">
        <v>15</v>
      </c>
      <c r="I36" s="121"/>
      <c r="J36" s="121"/>
      <c r="K36" s="121"/>
      <c r="L36" s="118"/>
      <c r="M36" s="124" t="s">
        <v>261</v>
      </c>
      <c r="N36" s="124" t="s">
        <v>262</v>
      </c>
      <c r="O36" s="118">
        <v>1</v>
      </c>
      <c r="P36" s="118">
        <v>2</v>
      </c>
      <c r="Q36" s="118">
        <v>0.008</v>
      </c>
      <c r="R36" s="118">
        <v>0.005</v>
      </c>
      <c r="S36" s="118">
        <v>0.003</v>
      </c>
      <c r="T36" s="118">
        <v>0.0044</v>
      </c>
      <c r="U36" s="118">
        <v>0.002</v>
      </c>
      <c r="V36" s="118">
        <v>0.0024</v>
      </c>
      <c r="W36" s="118" t="s">
        <v>126</v>
      </c>
      <c r="X36" s="118" t="s">
        <v>127</v>
      </c>
      <c r="Y36" s="118" t="s">
        <v>274</v>
      </c>
      <c r="Z36" s="118" t="s">
        <v>275</v>
      </c>
      <c r="AA36" s="118"/>
    </row>
    <row r="37" s="39" customFormat="1" ht="85" customHeight="1" spans="1:27">
      <c r="A37" s="108"/>
      <c r="B37" s="117" t="s">
        <v>276</v>
      </c>
      <c r="C37" s="110" t="s">
        <v>119</v>
      </c>
      <c r="D37" s="118" t="s">
        <v>120</v>
      </c>
      <c r="E37" s="110" t="s">
        <v>277</v>
      </c>
      <c r="F37" s="124" t="s">
        <v>278</v>
      </c>
      <c r="G37" s="113">
        <v>10</v>
      </c>
      <c r="H37" s="113">
        <v>10</v>
      </c>
      <c r="I37" s="121"/>
      <c r="J37" s="121"/>
      <c r="K37" s="121"/>
      <c r="L37" s="118"/>
      <c r="M37" s="124" t="s">
        <v>268</v>
      </c>
      <c r="N37" s="124" t="s">
        <v>262</v>
      </c>
      <c r="O37" s="118">
        <v>1</v>
      </c>
      <c r="P37" s="118">
        <v>0</v>
      </c>
      <c r="Q37" s="118">
        <v>0.0758</v>
      </c>
      <c r="R37" s="118">
        <v>0.0188</v>
      </c>
      <c r="S37" s="118">
        <v>0.057</v>
      </c>
      <c r="T37" s="118">
        <v>0.3189</v>
      </c>
      <c r="U37" s="118">
        <v>0.0764</v>
      </c>
      <c r="V37" s="118">
        <v>0.2425</v>
      </c>
      <c r="W37" s="118" t="s">
        <v>126</v>
      </c>
      <c r="X37" s="118" t="s">
        <v>127</v>
      </c>
      <c r="Y37" s="118" t="s">
        <v>279</v>
      </c>
      <c r="Z37" s="118" t="s">
        <v>280</v>
      </c>
      <c r="AA37" s="118"/>
    </row>
    <row r="38" s="39" customFormat="1" ht="85" customHeight="1" spans="1:27">
      <c r="A38" s="108"/>
      <c r="B38" s="117" t="s">
        <v>281</v>
      </c>
      <c r="C38" s="110" t="s">
        <v>119</v>
      </c>
      <c r="D38" s="118" t="s">
        <v>120</v>
      </c>
      <c r="E38" s="118" t="s">
        <v>282</v>
      </c>
      <c r="F38" s="124" t="s">
        <v>283</v>
      </c>
      <c r="G38" s="121">
        <v>10</v>
      </c>
      <c r="H38" s="121">
        <v>10</v>
      </c>
      <c r="I38" s="121"/>
      <c r="J38" s="121"/>
      <c r="K38" s="121"/>
      <c r="L38" s="118"/>
      <c r="M38" s="124" t="s">
        <v>268</v>
      </c>
      <c r="N38" s="124" t="s">
        <v>262</v>
      </c>
      <c r="O38" s="118">
        <v>2</v>
      </c>
      <c r="P38" s="118">
        <v>0</v>
      </c>
      <c r="Q38" s="118">
        <v>0.1</v>
      </c>
      <c r="R38" s="118">
        <v>0.032</v>
      </c>
      <c r="S38" s="118">
        <v>0.068</v>
      </c>
      <c r="T38" s="118">
        <v>0.5633</v>
      </c>
      <c r="U38" s="118">
        <v>0.1621</v>
      </c>
      <c r="V38" s="118">
        <v>0.4012</v>
      </c>
      <c r="W38" s="118" t="s">
        <v>126</v>
      </c>
      <c r="X38" s="118" t="s">
        <v>127</v>
      </c>
      <c r="Y38" s="118" t="s">
        <v>284</v>
      </c>
      <c r="Z38" s="118" t="s">
        <v>285</v>
      </c>
      <c r="AA38" s="118"/>
    </row>
    <row r="39" s="39" customFormat="1" ht="85" customHeight="1" spans="1:27">
      <c r="A39" s="108"/>
      <c r="B39" s="117" t="s">
        <v>286</v>
      </c>
      <c r="C39" s="108" t="s">
        <v>119</v>
      </c>
      <c r="D39" s="118" t="s">
        <v>120</v>
      </c>
      <c r="E39" s="108" t="s">
        <v>287</v>
      </c>
      <c r="F39" s="125" t="s">
        <v>288</v>
      </c>
      <c r="G39" s="113">
        <v>10</v>
      </c>
      <c r="H39" s="121">
        <v>10</v>
      </c>
      <c r="I39" s="121"/>
      <c r="J39" s="121"/>
      <c r="K39" s="121"/>
      <c r="L39" s="118"/>
      <c r="M39" s="124" t="s">
        <v>268</v>
      </c>
      <c r="N39" s="124" t="s">
        <v>262</v>
      </c>
      <c r="O39" s="118">
        <v>2</v>
      </c>
      <c r="P39" s="118">
        <v>0</v>
      </c>
      <c r="Q39" s="118">
        <v>0.0282</v>
      </c>
      <c r="R39" s="118">
        <v>0.0096</v>
      </c>
      <c r="S39" s="118">
        <v>0.0186</v>
      </c>
      <c r="T39" s="118">
        <v>0.1171</v>
      </c>
      <c r="U39" s="118">
        <v>0.0404</v>
      </c>
      <c r="V39" s="118">
        <v>0.0767</v>
      </c>
      <c r="W39" s="118" t="s">
        <v>126</v>
      </c>
      <c r="X39" s="118" t="s">
        <v>127</v>
      </c>
      <c r="Y39" s="118" t="s">
        <v>289</v>
      </c>
      <c r="Z39" s="118" t="s">
        <v>290</v>
      </c>
      <c r="AA39" s="118"/>
    </row>
    <row r="40" s="39" customFormat="1" ht="85" customHeight="1" spans="1:27">
      <c r="A40" s="108"/>
      <c r="B40" s="117" t="s">
        <v>291</v>
      </c>
      <c r="C40" s="108" t="s">
        <v>119</v>
      </c>
      <c r="D40" s="118" t="s">
        <v>120</v>
      </c>
      <c r="E40" s="108" t="s">
        <v>292</v>
      </c>
      <c r="F40" s="125" t="s">
        <v>293</v>
      </c>
      <c r="G40" s="121">
        <v>10</v>
      </c>
      <c r="H40" s="121">
        <v>10</v>
      </c>
      <c r="I40" s="121"/>
      <c r="J40" s="121"/>
      <c r="K40" s="121"/>
      <c r="L40" s="118"/>
      <c r="M40" s="124" t="s">
        <v>268</v>
      </c>
      <c r="N40" s="124" t="s">
        <v>262</v>
      </c>
      <c r="O40" s="118">
        <v>0</v>
      </c>
      <c r="P40" s="118">
        <v>1</v>
      </c>
      <c r="Q40" s="118">
        <v>0.001</v>
      </c>
      <c r="R40" s="118">
        <v>0.0002</v>
      </c>
      <c r="S40" s="118">
        <v>0.0008</v>
      </c>
      <c r="T40" s="118">
        <v>0.0033</v>
      </c>
      <c r="U40" s="118">
        <v>0.0007</v>
      </c>
      <c r="V40" s="118">
        <v>0.0026</v>
      </c>
      <c r="W40" s="118" t="s">
        <v>126</v>
      </c>
      <c r="X40" s="118" t="s">
        <v>127</v>
      </c>
      <c r="Y40" s="118" t="s">
        <v>294</v>
      </c>
      <c r="Z40" s="118" t="s">
        <v>295</v>
      </c>
      <c r="AA40" s="118"/>
    </row>
    <row r="41" s="39" customFormat="1" ht="85" customHeight="1" spans="1:27">
      <c r="A41" s="108"/>
      <c r="B41" s="117" t="s">
        <v>296</v>
      </c>
      <c r="C41" s="108" t="s">
        <v>119</v>
      </c>
      <c r="D41" s="118" t="s">
        <v>120</v>
      </c>
      <c r="E41" s="119" t="s">
        <v>297</v>
      </c>
      <c r="F41" s="120" t="s">
        <v>298</v>
      </c>
      <c r="G41" s="121">
        <v>10</v>
      </c>
      <c r="H41" s="121">
        <v>10</v>
      </c>
      <c r="I41" s="121"/>
      <c r="J41" s="121"/>
      <c r="K41" s="121"/>
      <c r="L41" s="118"/>
      <c r="M41" s="124" t="s">
        <v>268</v>
      </c>
      <c r="N41" s="124" t="s">
        <v>262</v>
      </c>
      <c r="O41" s="119">
        <v>1</v>
      </c>
      <c r="P41" s="119">
        <v>1</v>
      </c>
      <c r="Q41" s="119">
        <v>0.0613</v>
      </c>
      <c r="R41" s="119">
        <v>0.0195</v>
      </c>
      <c r="S41" s="119">
        <v>0.0418</v>
      </c>
      <c r="T41" s="119">
        <v>0.2721</v>
      </c>
      <c r="U41" s="119">
        <v>0.0901</v>
      </c>
      <c r="V41" s="119">
        <v>0.182</v>
      </c>
      <c r="W41" s="118" t="s">
        <v>126</v>
      </c>
      <c r="X41" s="118" t="s">
        <v>127</v>
      </c>
      <c r="Y41" s="118" t="s">
        <v>299</v>
      </c>
      <c r="Z41" s="118" t="s">
        <v>300</v>
      </c>
      <c r="AA41" s="118"/>
    </row>
    <row r="42" s="39" customFormat="1" ht="85" customHeight="1" spans="1:27">
      <c r="A42" s="108"/>
      <c r="B42" s="117" t="s">
        <v>301</v>
      </c>
      <c r="C42" s="108" t="s">
        <v>119</v>
      </c>
      <c r="D42" s="118" t="s">
        <v>120</v>
      </c>
      <c r="E42" s="118" t="s">
        <v>302</v>
      </c>
      <c r="F42" s="120" t="s">
        <v>303</v>
      </c>
      <c r="G42" s="121">
        <v>10</v>
      </c>
      <c r="H42" s="121">
        <v>10</v>
      </c>
      <c r="I42" s="121"/>
      <c r="J42" s="121"/>
      <c r="K42" s="121"/>
      <c r="L42" s="118"/>
      <c r="M42" s="124" t="s">
        <v>268</v>
      </c>
      <c r="N42" s="124" t="s">
        <v>262</v>
      </c>
      <c r="O42" s="118">
        <v>2</v>
      </c>
      <c r="P42" s="118">
        <v>0</v>
      </c>
      <c r="Q42" s="118">
        <v>0.1626</v>
      </c>
      <c r="R42" s="118">
        <v>0.0462</v>
      </c>
      <c r="S42" s="118">
        <v>0.1164</v>
      </c>
      <c r="T42" s="118">
        <v>0.7283</v>
      </c>
      <c r="U42" s="118">
        <v>0.1954</v>
      </c>
      <c r="V42" s="118">
        <v>0.5329</v>
      </c>
      <c r="W42" s="118" t="s">
        <v>126</v>
      </c>
      <c r="X42" s="118" t="s">
        <v>127</v>
      </c>
      <c r="Y42" s="118" t="s">
        <v>304</v>
      </c>
      <c r="Z42" s="118" t="s">
        <v>305</v>
      </c>
      <c r="AA42" s="118"/>
    </row>
    <row r="43" s="39" customFormat="1" ht="85" customHeight="1" spans="1:27">
      <c r="A43" s="108"/>
      <c r="B43" s="117" t="s">
        <v>306</v>
      </c>
      <c r="C43" s="108" t="s">
        <v>119</v>
      </c>
      <c r="D43" s="118" t="s">
        <v>120</v>
      </c>
      <c r="E43" s="113" t="s">
        <v>307</v>
      </c>
      <c r="F43" s="124" t="s">
        <v>308</v>
      </c>
      <c r="G43" s="121">
        <v>10</v>
      </c>
      <c r="H43" s="121">
        <v>10</v>
      </c>
      <c r="I43" s="121"/>
      <c r="J43" s="121"/>
      <c r="K43" s="121"/>
      <c r="L43" s="118"/>
      <c r="M43" s="124" t="s">
        <v>268</v>
      </c>
      <c r="N43" s="124" t="s">
        <v>262</v>
      </c>
      <c r="O43" s="118">
        <v>2</v>
      </c>
      <c r="P43" s="118">
        <v>0</v>
      </c>
      <c r="Q43" s="118">
        <v>0.03</v>
      </c>
      <c r="R43" s="118">
        <v>0.01</v>
      </c>
      <c r="S43" s="118">
        <v>0.02</v>
      </c>
      <c r="T43" s="118">
        <v>0.072</v>
      </c>
      <c r="U43" s="118">
        <v>0.022</v>
      </c>
      <c r="V43" s="118">
        <v>0.5</v>
      </c>
      <c r="W43" s="118" t="s">
        <v>126</v>
      </c>
      <c r="X43" s="118" t="s">
        <v>127</v>
      </c>
      <c r="Y43" s="118" t="s">
        <v>309</v>
      </c>
      <c r="Z43" s="118" t="s">
        <v>310</v>
      </c>
      <c r="AA43" s="118"/>
    </row>
    <row r="44" s="39" customFormat="1" ht="85" customHeight="1" spans="1:27">
      <c r="A44" s="108"/>
      <c r="B44" s="117" t="s">
        <v>311</v>
      </c>
      <c r="C44" s="113" t="s">
        <v>119</v>
      </c>
      <c r="D44" s="118" t="s">
        <v>120</v>
      </c>
      <c r="E44" s="113" t="s">
        <v>312</v>
      </c>
      <c r="F44" s="126" t="s">
        <v>313</v>
      </c>
      <c r="G44" s="121">
        <v>10</v>
      </c>
      <c r="H44" s="121">
        <v>10</v>
      </c>
      <c r="I44" s="121"/>
      <c r="J44" s="121"/>
      <c r="K44" s="121"/>
      <c r="L44" s="118"/>
      <c r="M44" s="124" t="s">
        <v>268</v>
      </c>
      <c r="N44" s="124" t="s">
        <v>262</v>
      </c>
      <c r="O44" s="157">
        <v>3</v>
      </c>
      <c r="P44" s="157">
        <v>0</v>
      </c>
      <c r="Q44" s="157">
        <v>0.1</v>
      </c>
      <c r="R44" s="157">
        <v>0.032</v>
      </c>
      <c r="S44" s="157">
        <v>0.068</v>
      </c>
      <c r="T44" s="157">
        <v>0.56</v>
      </c>
      <c r="U44" s="157">
        <v>0.16</v>
      </c>
      <c r="V44" s="157">
        <v>0.4</v>
      </c>
      <c r="W44" s="108" t="s">
        <v>126</v>
      </c>
      <c r="X44" s="108" t="s">
        <v>127</v>
      </c>
      <c r="Y44" s="108" t="s">
        <v>314</v>
      </c>
      <c r="Z44" s="108" t="s">
        <v>315</v>
      </c>
      <c r="AA44" s="118"/>
    </row>
    <row r="45" s="39" customFormat="1" ht="85" customHeight="1" spans="1:27">
      <c r="A45" s="108"/>
      <c r="B45" s="117" t="s">
        <v>316</v>
      </c>
      <c r="C45" s="119" t="s">
        <v>119</v>
      </c>
      <c r="D45" s="118" t="s">
        <v>120</v>
      </c>
      <c r="E45" s="119" t="s">
        <v>317</v>
      </c>
      <c r="F45" s="120" t="s">
        <v>318</v>
      </c>
      <c r="G45" s="127">
        <v>10</v>
      </c>
      <c r="H45" s="127">
        <v>10</v>
      </c>
      <c r="I45" s="121"/>
      <c r="J45" s="121"/>
      <c r="K45" s="121"/>
      <c r="L45" s="118"/>
      <c r="M45" s="124" t="s">
        <v>268</v>
      </c>
      <c r="N45" s="124" t="s">
        <v>262</v>
      </c>
      <c r="O45" s="118">
        <v>2</v>
      </c>
      <c r="P45" s="118">
        <v>1</v>
      </c>
      <c r="Q45" s="118">
        <v>0.0025</v>
      </c>
      <c r="R45" s="118">
        <v>0.0009</v>
      </c>
      <c r="S45" s="118">
        <v>0.0016</v>
      </c>
      <c r="T45" s="118">
        <v>0.0096</v>
      </c>
      <c r="U45" s="118">
        <v>0.0042</v>
      </c>
      <c r="V45" s="118">
        <v>0.0054</v>
      </c>
      <c r="W45" s="108" t="s">
        <v>126</v>
      </c>
      <c r="X45" s="108" t="s">
        <v>127</v>
      </c>
      <c r="Y45" s="108" t="s">
        <v>319</v>
      </c>
      <c r="Z45" s="108" t="s">
        <v>320</v>
      </c>
      <c r="AA45" s="118"/>
    </row>
    <row r="46" s="39" customFormat="1" ht="85" customHeight="1" spans="1:27">
      <c r="A46" s="108"/>
      <c r="B46" s="117" t="s">
        <v>321</v>
      </c>
      <c r="C46" s="119" t="s">
        <v>119</v>
      </c>
      <c r="D46" s="118" t="s">
        <v>120</v>
      </c>
      <c r="E46" s="119" t="s">
        <v>322</v>
      </c>
      <c r="F46" s="120" t="s">
        <v>323</v>
      </c>
      <c r="G46" s="121">
        <v>10</v>
      </c>
      <c r="H46" s="121">
        <v>10</v>
      </c>
      <c r="I46" s="121"/>
      <c r="J46" s="121"/>
      <c r="K46" s="121"/>
      <c r="L46" s="118"/>
      <c r="M46" s="124" t="s">
        <v>268</v>
      </c>
      <c r="N46" s="124" t="s">
        <v>262</v>
      </c>
      <c r="O46" s="118">
        <v>2</v>
      </c>
      <c r="P46" s="118">
        <v>0</v>
      </c>
      <c r="Q46" s="118">
        <v>0.0679</v>
      </c>
      <c r="R46" s="118">
        <v>0.0268</v>
      </c>
      <c r="S46" s="118">
        <v>0.0411</v>
      </c>
      <c r="T46" s="118">
        <v>0.2859</v>
      </c>
      <c r="U46" s="118">
        <v>0.1093</v>
      </c>
      <c r="V46" s="118">
        <v>0.1766</v>
      </c>
      <c r="W46" s="108" t="s">
        <v>126</v>
      </c>
      <c r="X46" s="108" t="s">
        <v>127</v>
      </c>
      <c r="Y46" s="108" t="s">
        <v>324</v>
      </c>
      <c r="Z46" s="108" t="s">
        <v>325</v>
      </c>
      <c r="AA46" s="118"/>
    </row>
    <row r="47" s="39" customFormat="1" ht="85" customHeight="1" spans="1:27">
      <c r="A47" s="108"/>
      <c r="B47" s="117" t="s">
        <v>326</v>
      </c>
      <c r="C47" s="108" t="s">
        <v>119</v>
      </c>
      <c r="D47" s="118" t="s">
        <v>120</v>
      </c>
      <c r="E47" s="119" t="s">
        <v>327</v>
      </c>
      <c r="F47" s="120" t="s">
        <v>328</v>
      </c>
      <c r="G47" s="121">
        <v>10</v>
      </c>
      <c r="H47" s="121">
        <v>10</v>
      </c>
      <c r="I47" s="121"/>
      <c r="J47" s="121"/>
      <c r="K47" s="121"/>
      <c r="L47" s="118"/>
      <c r="M47" s="124" t="s">
        <v>268</v>
      </c>
      <c r="N47" s="124" t="s">
        <v>329</v>
      </c>
      <c r="O47" s="118">
        <v>1</v>
      </c>
      <c r="P47" s="118">
        <v>1</v>
      </c>
      <c r="Q47" s="118">
        <v>0.002</v>
      </c>
      <c r="R47" s="118">
        <v>0.0005</v>
      </c>
      <c r="S47" s="118">
        <v>0.0015</v>
      </c>
      <c r="T47" s="118">
        <v>0.0113</v>
      </c>
      <c r="U47" s="118">
        <v>0.0028</v>
      </c>
      <c r="V47" s="118">
        <v>0.0085</v>
      </c>
      <c r="W47" s="108" t="s">
        <v>126</v>
      </c>
      <c r="X47" s="108" t="s">
        <v>127</v>
      </c>
      <c r="Y47" s="108" t="s">
        <v>330</v>
      </c>
      <c r="Z47" s="108" t="s">
        <v>331</v>
      </c>
      <c r="AA47" s="118"/>
    </row>
    <row r="48" s="39" customFormat="1" ht="85" customHeight="1" spans="1:27">
      <c r="A48" s="108"/>
      <c r="B48" s="117" t="s">
        <v>332</v>
      </c>
      <c r="C48" s="128" t="s">
        <v>119</v>
      </c>
      <c r="D48" s="118" t="s">
        <v>120</v>
      </c>
      <c r="E48" s="128" t="s">
        <v>333</v>
      </c>
      <c r="F48" s="124" t="s">
        <v>334</v>
      </c>
      <c r="G48" s="121">
        <v>15</v>
      </c>
      <c r="H48" s="121">
        <v>15</v>
      </c>
      <c r="I48" s="121"/>
      <c r="J48" s="121"/>
      <c r="K48" s="121"/>
      <c r="L48" s="118"/>
      <c r="M48" s="124" t="s">
        <v>335</v>
      </c>
      <c r="N48" s="124" t="s">
        <v>329</v>
      </c>
      <c r="O48" s="118">
        <v>2</v>
      </c>
      <c r="P48" s="118">
        <v>1</v>
      </c>
      <c r="Q48" s="118">
        <v>0.0751</v>
      </c>
      <c r="R48" s="118">
        <v>0.0259</v>
      </c>
      <c r="S48" s="118">
        <v>0.0492</v>
      </c>
      <c r="T48" s="118">
        <v>0.3105</v>
      </c>
      <c r="U48" s="118">
        <v>0.1039</v>
      </c>
      <c r="V48" s="118">
        <v>0.2066</v>
      </c>
      <c r="W48" s="118" t="s">
        <v>126</v>
      </c>
      <c r="X48" s="118" t="s">
        <v>127</v>
      </c>
      <c r="Y48" s="118" t="s">
        <v>336</v>
      </c>
      <c r="Z48" s="118" t="s">
        <v>337</v>
      </c>
      <c r="AA48" s="118"/>
    </row>
    <row r="49" s="39" customFormat="1" ht="85" customHeight="1" spans="1:27">
      <c r="A49" s="108"/>
      <c r="B49" s="117" t="s">
        <v>338</v>
      </c>
      <c r="C49" s="128" t="s">
        <v>119</v>
      </c>
      <c r="D49" s="118" t="s">
        <v>120</v>
      </c>
      <c r="E49" s="128" t="s">
        <v>339</v>
      </c>
      <c r="F49" s="124" t="s">
        <v>340</v>
      </c>
      <c r="G49" s="121">
        <v>15</v>
      </c>
      <c r="H49" s="121">
        <v>12</v>
      </c>
      <c r="I49" s="121"/>
      <c r="J49" s="121"/>
      <c r="K49" s="121">
        <v>3</v>
      </c>
      <c r="L49" s="118"/>
      <c r="M49" s="124" t="s">
        <v>335</v>
      </c>
      <c r="N49" s="124" t="s">
        <v>329</v>
      </c>
      <c r="O49" s="118">
        <v>3</v>
      </c>
      <c r="P49" s="118">
        <v>0</v>
      </c>
      <c r="Q49" s="118">
        <v>0.0229</v>
      </c>
      <c r="R49" s="118">
        <v>0.0131</v>
      </c>
      <c r="S49" s="118">
        <v>0.0098</v>
      </c>
      <c r="T49" s="118">
        <v>0.0916</v>
      </c>
      <c r="U49" s="118">
        <v>0.0524</v>
      </c>
      <c r="V49" s="118">
        <v>0.0392</v>
      </c>
      <c r="W49" s="118" t="s">
        <v>126</v>
      </c>
      <c r="X49" s="118" t="s">
        <v>127</v>
      </c>
      <c r="Y49" s="118" t="s">
        <v>341</v>
      </c>
      <c r="Z49" s="118" t="s">
        <v>342</v>
      </c>
      <c r="AA49" s="118"/>
    </row>
    <row r="50" s="39" customFormat="1" ht="85" customHeight="1" spans="1:27">
      <c r="A50" s="108"/>
      <c r="B50" s="117" t="s">
        <v>343</v>
      </c>
      <c r="C50" s="128" t="s">
        <v>119</v>
      </c>
      <c r="D50" s="118" t="s">
        <v>120</v>
      </c>
      <c r="E50" s="128" t="s">
        <v>344</v>
      </c>
      <c r="F50" s="124" t="s">
        <v>345</v>
      </c>
      <c r="G50" s="121">
        <v>10</v>
      </c>
      <c r="H50" s="121"/>
      <c r="I50" s="121"/>
      <c r="J50" s="121"/>
      <c r="K50" s="121">
        <v>10</v>
      </c>
      <c r="L50" s="118"/>
      <c r="M50" s="124" t="s">
        <v>268</v>
      </c>
      <c r="N50" s="124" t="s">
        <v>329</v>
      </c>
      <c r="O50" s="118">
        <v>2</v>
      </c>
      <c r="P50" s="118">
        <v>0</v>
      </c>
      <c r="Q50" s="118">
        <v>0.0705</v>
      </c>
      <c r="R50" s="118">
        <v>0.0337</v>
      </c>
      <c r="S50" s="118">
        <v>0.0368</v>
      </c>
      <c r="T50" s="118">
        <v>0.3288</v>
      </c>
      <c r="U50" s="118">
        <v>0.1528</v>
      </c>
      <c r="V50" s="118">
        <v>0.176</v>
      </c>
      <c r="W50" s="118" t="s">
        <v>126</v>
      </c>
      <c r="X50" s="118" t="s">
        <v>127</v>
      </c>
      <c r="Y50" s="118" t="s">
        <v>346</v>
      </c>
      <c r="Z50" s="118" t="s">
        <v>347</v>
      </c>
      <c r="AA50" s="118"/>
    </row>
    <row r="51" s="39" customFormat="1" ht="85" customHeight="1" spans="1:27">
      <c r="A51" s="108"/>
      <c r="B51" s="117" t="s">
        <v>348</v>
      </c>
      <c r="C51" s="128" t="s">
        <v>119</v>
      </c>
      <c r="D51" s="118" t="s">
        <v>120</v>
      </c>
      <c r="E51" s="128" t="s">
        <v>349</v>
      </c>
      <c r="F51" s="124" t="s">
        <v>350</v>
      </c>
      <c r="G51" s="121">
        <v>10</v>
      </c>
      <c r="H51" s="121"/>
      <c r="I51" s="121"/>
      <c r="J51" s="121"/>
      <c r="K51" s="121">
        <v>10</v>
      </c>
      <c r="L51" s="118"/>
      <c r="M51" s="124" t="s">
        <v>335</v>
      </c>
      <c r="N51" s="124" t="s">
        <v>329</v>
      </c>
      <c r="O51" s="119">
        <v>0</v>
      </c>
      <c r="P51" s="119">
        <v>2</v>
      </c>
      <c r="Q51" s="119">
        <v>0.09</v>
      </c>
      <c r="R51" s="119">
        <v>0.03</v>
      </c>
      <c r="S51" s="119">
        <v>0.06</v>
      </c>
      <c r="T51" s="119">
        <v>0.4</v>
      </c>
      <c r="U51" s="119">
        <v>0.12</v>
      </c>
      <c r="V51" s="119">
        <v>0.28</v>
      </c>
      <c r="W51" s="118" t="s">
        <v>126</v>
      </c>
      <c r="X51" s="118" t="s">
        <v>127</v>
      </c>
      <c r="Y51" s="118" t="s">
        <v>346</v>
      </c>
      <c r="Z51" s="118" t="s">
        <v>351</v>
      </c>
      <c r="AA51" s="118"/>
    </row>
    <row r="52" s="39" customFormat="1" ht="39" customHeight="1" spans="1:27">
      <c r="A52" s="85" t="s">
        <v>352</v>
      </c>
      <c r="B52" s="86"/>
      <c r="C52" s="86"/>
      <c r="D52" s="86"/>
      <c r="E52" s="87"/>
      <c r="F52" s="93"/>
      <c r="G52" s="94">
        <f>G53+G56+G57</f>
        <v>1100</v>
      </c>
      <c r="H52" s="94">
        <f>H53+H56+H57</f>
        <v>200</v>
      </c>
      <c r="I52" s="94">
        <f>I53+I56+I57</f>
        <v>0</v>
      </c>
      <c r="J52" s="94">
        <f>J53+J56+J57</f>
        <v>0</v>
      </c>
      <c r="K52" s="94">
        <f>K53+K56+K57</f>
        <v>900</v>
      </c>
      <c r="L52" s="118"/>
      <c r="M52" s="124"/>
      <c r="N52" s="118"/>
      <c r="O52" s="118"/>
      <c r="P52" s="118"/>
      <c r="Q52" s="118"/>
      <c r="R52" s="118"/>
      <c r="S52" s="118"/>
      <c r="T52" s="118"/>
      <c r="U52" s="118"/>
      <c r="V52" s="118"/>
      <c r="W52" s="170"/>
      <c r="X52" s="170"/>
      <c r="Y52" s="118"/>
      <c r="Z52" s="118"/>
      <c r="AA52" s="118"/>
    </row>
    <row r="53" s="37" customFormat="1" ht="115" customHeight="1" spans="1:27">
      <c r="A53" s="88">
        <v>12</v>
      </c>
      <c r="B53" s="89" t="s">
        <v>353</v>
      </c>
      <c r="C53" s="88" t="s">
        <v>119</v>
      </c>
      <c r="D53" s="88" t="s">
        <v>120</v>
      </c>
      <c r="E53" s="107" t="s">
        <v>354</v>
      </c>
      <c r="F53" s="129" t="s">
        <v>355</v>
      </c>
      <c r="G53" s="97">
        <v>200</v>
      </c>
      <c r="H53" s="97">
        <v>200</v>
      </c>
      <c r="I53" s="158"/>
      <c r="J53" s="158"/>
      <c r="K53" s="158"/>
      <c r="L53" s="107" t="s">
        <v>135</v>
      </c>
      <c r="M53" s="159" t="s">
        <v>356</v>
      </c>
      <c r="N53" s="160" t="s">
        <v>357</v>
      </c>
      <c r="O53" s="107">
        <f t="shared" ref="O53:V53" si="4">SUM(O54:O55)</f>
        <v>0</v>
      </c>
      <c r="P53" s="107">
        <f t="shared" si="4"/>
        <v>2</v>
      </c>
      <c r="Q53" s="107">
        <f t="shared" si="4"/>
        <v>0.0091</v>
      </c>
      <c r="R53" s="107">
        <f t="shared" si="4"/>
        <v>0.0018</v>
      </c>
      <c r="S53" s="107">
        <f t="shared" si="4"/>
        <v>0.0073</v>
      </c>
      <c r="T53" s="107">
        <f t="shared" si="4"/>
        <v>0.0364</v>
      </c>
      <c r="U53" s="107">
        <f t="shared" si="4"/>
        <v>0.0072</v>
      </c>
      <c r="V53" s="107">
        <f t="shared" si="4"/>
        <v>0.0292</v>
      </c>
      <c r="W53" s="107" t="s">
        <v>126</v>
      </c>
      <c r="X53" s="107" t="s">
        <v>127</v>
      </c>
      <c r="Y53" s="107" t="s">
        <v>146</v>
      </c>
      <c r="Z53" s="107" t="s">
        <v>147</v>
      </c>
      <c r="AA53" s="185" t="s">
        <v>358</v>
      </c>
    </row>
    <row r="54" s="39" customFormat="1" ht="70" customHeight="1" spans="1:27">
      <c r="A54" s="108"/>
      <c r="B54" s="117" t="s">
        <v>359</v>
      </c>
      <c r="C54" s="108" t="s">
        <v>119</v>
      </c>
      <c r="D54" s="108" t="s">
        <v>120</v>
      </c>
      <c r="E54" s="108" t="s">
        <v>360</v>
      </c>
      <c r="F54" s="130" t="s">
        <v>361</v>
      </c>
      <c r="G54" s="112">
        <v>100</v>
      </c>
      <c r="H54" s="112">
        <v>100</v>
      </c>
      <c r="I54" s="161"/>
      <c r="J54" s="161"/>
      <c r="K54" s="161"/>
      <c r="L54" s="162"/>
      <c r="M54" s="163" t="s">
        <v>362</v>
      </c>
      <c r="N54" s="164" t="s">
        <v>363</v>
      </c>
      <c r="O54" s="165">
        <v>0</v>
      </c>
      <c r="P54" s="165">
        <v>1</v>
      </c>
      <c r="Q54" s="165">
        <v>0.0041</v>
      </c>
      <c r="R54" s="165">
        <v>0.0006</v>
      </c>
      <c r="S54" s="165">
        <v>0.0035</v>
      </c>
      <c r="T54" s="165">
        <v>0.0164</v>
      </c>
      <c r="U54" s="165">
        <v>0.0024</v>
      </c>
      <c r="V54" s="165">
        <v>0.014</v>
      </c>
      <c r="W54" s="153" t="s">
        <v>126</v>
      </c>
      <c r="X54" s="153" t="s">
        <v>127</v>
      </c>
      <c r="Y54" s="153" t="s">
        <v>214</v>
      </c>
      <c r="Z54" s="153" t="s">
        <v>215</v>
      </c>
      <c r="AA54" s="162"/>
    </row>
    <row r="55" s="39" customFormat="1" ht="70" customHeight="1" spans="1:27">
      <c r="A55" s="108"/>
      <c r="B55" s="117" t="s">
        <v>364</v>
      </c>
      <c r="C55" s="108" t="s">
        <v>119</v>
      </c>
      <c r="D55" s="108" t="s">
        <v>120</v>
      </c>
      <c r="E55" s="108" t="s">
        <v>365</v>
      </c>
      <c r="F55" s="130" t="s">
        <v>366</v>
      </c>
      <c r="G55" s="112">
        <v>100</v>
      </c>
      <c r="H55" s="112">
        <v>100</v>
      </c>
      <c r="I55" s="161"/>
      <c r="J55" s="161"/>
      <c r="K55" s="161"/>
      <c r="L55" s="162"/>
      <c r="M55" s="163" t="s">
        <v>362</v>
      </c>
      <c r="N55" s="164" t="s">
        <v>363</v>
      </c>
      <c r="O55" s="165">
        <v>0</v>
      </c>
      <c r="P55" s="165">
        <v>1</v>
      </c>
      <c r="Q55" s="165">
        <v>0.005</v>
      </c>
      <c r="R55" s="165">
        <v>0.0012</v>
      </c>
      <c r="S55" s="165">
        <v>0.0038</v>
      </c>
      <c r="T55" s="165">
        <v>0.02</v>
      </c>
      <c r="U55" s="165">
        <v>0.0048</v>
      </c>
      <c r="V55" s="165">
        <v>0.0152</v>
      </c>
      <c r="W55" s="153" t="s">
        <v>126</v>
      </c>
      <c r="X55" s="153" t="s">
        <v>127</v>
      </c>
      <c r="Y55" s="153" t="s">
        <v>193</v>
      </c>
      <c r="Z55" s="153" t="s">
        <v>194</v>
      </c>
      <c r="AA55" s="162"/>
    </row>
    <row r="56" s="36" customFormat="1" ht="102" customHeight="1" spans="1:27">
      <c r="A56" s="88">
        <v>13</v>
      </c>
      <c r="B56" s="89" t="s">
        <v>367</v>
      </c>
      <c r="C56" s="88" t="s">
        <v>119</v>
      </c>
      <c r="D56" s="88" t="s">
        <v>120</v>
      </c>
      <c r="E56" s="116" t="s">
        <v>368</v>
      </c>
      <c r="F56" s="90" t="s">
        <v>369</v>
      </c>
      <c r="G56" s="91">
        <v>420</v>
      </c>
      <c r="H56" s="91"/>
      <c r="I56" s="91"/>
      <c r="J56" s="91"/>
      <c r="K56" s="91">
        <v>420</v>
      </c>
      <c r="L56" s="116" t="s">
        <v>204</v>
      </c>
      <c r="M56" s="90" t="s">
        <v>370</v>
      </c>
      <c r="N56" s="132" t="s">
        <v>371</v>
      </c>
      <c r="O56" s="116">
        <v>1</v>
      </c>
      <c r="P56" s="116"/>
      <c r="Q56" s="116">
        <f>R56+S56</f>
        <v>0.0104</v>
      </c>
      <c r="R56" s="116">
        <v>0.0035</v>
      </c>
      <c r="S56" s="116">
        <v>0.0069</v>
      </c>
      <c r="T56" s="116">
        <f>U56+V56</f>
        <v>0.0444</v>
      </c>
      <c r="U56" s="116">
        <v>0.0158</v>
      </c>
      <c r="V56" s="116">
        <v>0.0286</v>
      </c>
      <c r="W56" s="88" t="s">
        <v>126</v>
      </c>
      <c r="X56" s="88" t="s">
        <v>127</v>
      </c>
      <c r="Y56" s="88" t="s">
        <v>138</v>
      </c>
      <c r="Z56" s="88" t="s">
        <v>139</v>
      </c>
      <c r="AA56" s="132" t="s">
        <v>372</v>
      </c>
    </row>
    <row r="57" s="36" customFormat="1" ht="89" customHeight="1" spans="1:27">
      <c r="A57" s="88">
        <v>14</v>
      </c>
      <c r="B57" s="89" t="s">
        <v>373</v>
      </c>
      <c r="C57" s="88" t="s">
        <v>119</v>
      </c>
      <c r="D57" s="88" t="s">
        <v>120</v>
      </c>
      <c r="E57" s="116" t="s">
        <v>374</v>
      </c>
      <c r="F57" s="90" t="s">
        <v>375</v>
      </c>
      <c r="G57" s="91">
        <v>480</v>
      </c>
      <c r="H57" s="91"/>
      <c r="I57" s="91"/>
      <c r="J57" s="91"/>
      <c r="K57" s="91">
        <v>480</v>
      </c>
      <c r="L57" s="116" t="s">
        <v>204</v>
      </c>
      <c r="M57" s="90" t="s">
        <v>376</v>
      </c>
      <c r="N57" s="132" t="s">
        <v>377</v>
      </c>
      <c r="O57" s="116"/>
      <c r="P57" s="116">
        <v>1</v>
      </c>
      <c r="Q57" s="116">
        <f>R57+S57</f>
        <v>0.0119</v>
      </c>
      <c r="R57" s="116">
        <v>0.0047</v>
      </c>
      <c r="S57" s="116">
        <v>0.0072</v>
      </c>
      <c r="T57" s="116">
        <f>U57+V57</f>
        <v>0.0486</v>
      </c>
      <c r="U57" s="116">
        <v>0.0188</v>
      </c>
      <c r="V57" s="116">
        <v>0.0298</v>
      </c>
      <c r="W57" s="88" t="s">
        <v>126</v>
      </c>
      <c r="X57" s="88" t="s">
        <v>127</v>
      </c>
      <c r="Y57" s="88" t="s">
        <v>138</v>
      </c>
      <c r="Z57" s="88" t="s">
        <v>139</v>
      </c>
      <c r="AA57" s="132" t="s">
        <v>378</v>
      </c>
    </row>
    <row r="58" s="39" customFormat="1" ht="39" customHeight="1" spans="1:27">
      <c r="A58" s="85" t="s">
        <v>379</v>
      </c>
      <c r="B58" s="86"/>
      <c r="C58" s="86"/>
      <c r="D58" s="86"/>
      <c r="E58" s="87"/>
      <c r="F58" s="93"/>
      <c r="G58" s="94">
        <f>G59+G60+G61+G62</f>
        <v>1790</v>
      </c>
      <c r="H58" s="131">
        <f>H59+H60+H61+H62</f>
        <v>1547</v>
      </c>
      <c r="I58" s="94">
        <f>I59+I60+I61+I62</f>
        <v>0</v>
      </c>
      <c r="J58" s="94">
        <f>J59+J60+J61+J62</f>
        <v>0</v>
      </c>
      <c r="K58" s="94">
        <f>K59+K60+K61+K62</f>
        <v>243</v>
      </c>
      <c r="L58" s="118"/>
      <c r="M58" s="124"/>
      <c r="N58" s="118"/>
      <c r="O58" s="118"/>
      <c r="P58" s="118"/>
      <c r="Q58" s="118"/>
      <c r="R58" s="118"/>
      <c r="S58" s="118"/>
      <c r="T58" s="118"/>
      <c r="U58" s="118"/>
      <c r="V58" s="118"/>
      <c r="W58" s="170"/>
      <c r="X58" s="170"/>
      <c r="Y58" s="118"/>
      <c r="Z58" s="118"/>
      <c r="AA58" s="118"/>
    </row>
    <row r="59" s="36" customFormat="1" ht="316" customHeight="1" spans="1:27">
      <c r="A59" s="88">
        <v>15</v>
      </c>
      <c r="B59" s="132" t="s">
        <v>380</v>
      </c>
      <c r="C59" s="116" t="s">
        <v>119</v>
      </c>
      <c r="D59" s="116" t="s">
        <v>120</v>
      </c>
      <c r="E59" s="116" t="s">
        <v>381</v>
      </c>
      <c r="F59" s="133" t="s">
        <v>382</v>
      </c>
      <c r="G59" s="106">
        <v>1350</v>
      </c>
      <c r="H59" s="92">
        <v>1137</v>
      </c>
      <c r="I59" s="91"/>
      <c r="J59" s="91"/>
      <c r="K59" s="91">
        <v>213</v>
      </c>
      <c r="L59" s="116" t="s">
        <v>252</v>
      </c>
      <c r="M59" s="166" t="s">
        <v>383</v>
      </c>
      <c r="N59" s="132" t="s">
        <v>384</v>
      </c>
      <c r="O59" s="116"/>
      <c r="P59" s="88">
        <v>9</v>
      </c>
      <c r="Q59" s="88">
        <v>0.2312</v>
      </c>
      <c r="R59" s="88">
        <v>0.0112</v>
      </c>
      <c r="S59" s="88">
        <v>0.22</v>
      </c>
      <c r="T59" s="88">
        <v>0.708</v>
      </c>
      <c r="U59" s="88">
        <v>0.0463</v>
      </c>
      <c r="V59" s="88">
        <v>0.922</v>
      </c>
      <c r="W59" s="88" t="s">
        <v>385</v>
      </c>
      <c r="X59" s="88" t="s">
        <v>386</v>
      </c>
      <c r="Y59" s="88" t="s">
        <v>387</v>
      </c>
      <c r="Z59" s="88" t="s">
        <v>388</v>
      </c>
      <c r="AA59" s="132" t="s">
        <v>389</v>
      </c>
    </row>
    <row r="60" s="36" customFormat="1" ht="126" customHeight="1" spans="1:27">
      <c r="A60" s="88">
        <v>16</v>
      </c>
      <c r="B60" s="132" t="s">
        <v>390</v>
      </c>
      <c r="C60" s="116" t="s">
        <v>119</v>
      </c>
      <c r="D60" s="116" t="s">
        <v>120</v>
      </c>
      <c r="E60" s="116" t="s">
        <v>391</v>
      </c>
      <c r="F60" s="90" t="s">
        <v>392</v>
      </c>
      <c r="G60" s="106">
        <v>60</v>
      </c>
      <c r="H60" s="91">
        <v>60</v>
      </c>
      <c r="I60" s="91"/>
      <c r="J60" s="91"/>
      <c r="K60" s="91"/>
      <c r="L60" s="116" t="s">
        <v>135</v>
      </c>
      <c r="M60" s="89" t="s">
        <v>393</v>
      </c>
      <c r="N60" s="89" t="s">
        <v>394</v>
      </c>
      <c r="O60" s="167">
        <v>28</v>
      </c>
      <c r="P60" s="167">
        <v>132</v>
      </c>
      <c r="Q60" s="180">
        <f>R60+S60</f>
        <v>0.815</v>
      </c>
      <c r="R60" s="181">
        <v>0.1418</v>
      </c>
      <c r="S60" s="181">
        <v>0.6732</v>
      </c>
      <c r="T60" s="180">
        <f>U60+V60</f>
        <v>2.7197</v>
      </c>
      <c r="U60" s="180">
        <v>0.5655</v>
      </c>
      <c r="V60" s="180">
        <v>2.1542</v>
      </c>
      <c r="W60" s="88" t="s">
        <v>385</v>
      </c>
      <c r="X60" s="88" t="s">
        <v>386</v>
      </c>
      <c r="Y60" s="88" t="s">
        <v>387</v>
      </c>
      <c r="Z60" s="88" t="s">
        <v>388</v>
      </c>
      <c r="AA60" s="132" t="s">
        <v>395</v>
      </c>
    </row>
    <row r="61" s="36" customFormat="1" ht="123" customHeight="1" spans="1:27">
      <c r="A61" s="88">
        <v>17</v>
      </c>
      <c r="B61" s="132" t="s">
        <v>396</v>
      </c>
      <c r="C61" s="116" t="s">
        <v>119</v>
      </c>
      <c r="D61" s="116" t="s">
        <v>120</v>
      </c>
      <c r="E61" s="116" t="s">
        <v>397</v>
      </c>
      <c r="F61" s="90" t="s">
        <v>398</v>
      </c>
      <c r="G61" s="134">
        <v>350</v>
      </c>
      <c r="H61" s="91">
        <v>350</v>
      </c>
      <c r="I61" s="91"/>
      <c r="J61" s="91"/>
      <c r="K61" s="91"/>
      <c r="L61" s="116" t="s">
        <v>135</v>
      </c>
      <c r="M61" s="132" t="s">
        <v>399</v>
      </c>
      <c r="N61" s="132" t="s">
        <v>400</v>
      </c>
      <c r="O61" s="167"/>
      <c r="P61" s="167">
        <v>144</v>
      </c>
      <c r="Q61" s="180">
        <f>R61+S61</f>
        <v>0.565</v>
      </c>
      <c r="R61" s="167">
        <v>0</v>
      </c>
      <c r="S61" s="181">
        <v>0.565</v>
      </c>
      <c r="T61" s="180">
        <v>1.809</v>
      </c>
      <c r="U61" s="167">
        <v>0</v>
      </c>
      <c r="V61" s="180">
        <v>1.809</v>
      </c>
      <c r="W61" s="88" t="s">
        <v>385</v>
      </c>
      <c r="X61" s="88" t="s">
        <v>386</v>
      </c>
      <c r="Y61" s="88" t="s">
        <v>387</v>
      </c>
      <c r="Z61" s="88" t="s">
        <v>388</v>
      </c>
      <c r="AA61" s="132" t="s">
        <v>401</v>
      </c>
    </row>
    <row r="62" s="36" customFormat="1" ht="130" customHeight="1" spans="1:27">
      <c r="A62" s="88">
        <v>18</v>
      </c>
      <c r="B62" s="89" t="s">
        <v>402</v>
      </c>
      <c r="C62" s="116" t="s">
        <v>119</v>
      </c>
      <c r="D62" s="116" t="s">
        <v>120</v>
      </c>
      <c r="E62" s="116" t="s">
        <v>397</v>
      </c>
      <c r="F62" s="90" t="s">
        <v>403</v>
      </c>
      <c r="G62" s="91">
        <v>30</v>
      </c>
      <c r="H62" s="91"/>
      <c r="I62" s="91"/>
      <c r="J62" s="91"/>
      <c r="K62" s="91">
        <v>30</v>
      </c>
      <c r="L62" s="116" t="s">
        <v>204</v>
      </c>
      <c r="M62" s="132" t="s">
        <v>404</v>
      </c>
      <c r="N62" s="132" t="s">
        <v>405</v>
      </c>
      <c r="O62" s="116"/>
      <c r="P62" s="116">
        <v>157</v>
      </c>
      <c r="Q62" s="116">
        <v>0.5061</v>
      </c>
      <c r="R62" s="116">
        <v>0</v>
      </c>
      <c r="S62" s="116">
        <v>0.5061</v>
      </c>
      <c r="T62" s="116">
        <v>1.6201</v>
      </c>
      <c r="U62" s="116">
        <v>0</v>
      </c>
      <c r="V62" s="116">
        <v>1.6201</v>
      </c>
      <c r="W62" s="168" t="s">
        <v>385</v>
      </c>
      <c r="X62" s="168" t="s">
        <v>386</v>
      </c>
      <c r="Y62" s="116" t="s">
        <v>387</v>
      </c>
      <c r="Z62" s="116" t="s">
        <v>388</v>
      </c>
      <c r="AA62" s="132" t="s">
        <v>406</v>
      </c>
    </row>
    <row r="63" s="36" customFormat="1" ht="53" customHeight="1" spans="1:27">
      <c r="A63" s="135" t="s">
        <v>407</v>
      </c>
      <c r="B63" s="136"/>
      <c r="C63" s="136"/>
      <c r="D63" s="136"/>
      <c r="E63" s="137"/>
      <c r="F63" s="90"/>
      <c r="G63" s="91">
        <f>G64</f>
        <v>100</v>
      </c>
      <c r="H63" s="91">
        <f>H64</f>
        <v>100</v>
      </c>
      <c r="I63" s="91">
        <f>I64</f>
        <v>0</v>
      </c>
      <c r="J63" s="91">
        <f>J64</f>
        <v>0</v>
      </c>
      <c r="K63" s="91">
        <f>K64</f>
        <v>0</v>
      </c>
      <c r="L63" s="116"/>
      <c r="M63" s="168"/>
      <c r="N63" s="168"/>
      <c r="O63" s="116"/>
      <c r="P63" s="116"/>
      <c r="Q63" s="116"/>
      <c r="R63" s="116"/>
      <c r="S63" s="116"/>
      <c r="T63" s="116"/>
      <c r="U63" s="116"/>
      <c r="V63" s="116"/>
      <c r="W63" s="116"/>
      <c r="X63" s="116"/>
      <c r="Y63" s="116"/>
      <c r="Z63" s="116"/>
      <c r="AA63" s="132"/>
    </row>
    <row r="64" s="36" customFormat="1" ht="144" customHeight="1" spans="1:27">
      <c r="A64" s="88">
        <v>19</v>
      </c>
      <c r="B64" s="89" t="s">
        <v>408</v>
      </c>
      <c r="C64" s="116" t="s">
        <v>119</v>
      </c>
      <c r="D64" s="116" t="s">
        <v>120</v>
      </c>
      <c r="E64" s="116" t="s">
        <v>409</v>
      </c>
      <c r="F64" s="138" t="s">
        <v>410</v>
      </c>
      <c r="G64" s="91">
        <f>G65+G66+G67+G68+G69+G70+G71+G72+G73+G74+G75+G76+G77+G78+G79</f>
        <v>100</v>
      </c>
      <c r="H64" s="91">
        <f>H65+H66+H67+H68+H69+H70+H71+H72+H73+H74+H75+H76+H77+H78+H79</f>
        <v>100</v>
      </c>
      <c r="I64" s="91"/>
      <c r="J64" s="91"/>
      <c r="K64" s="91"/>
      <c r="L64" s="116" t="s">
        <v>411</v>
      </c>
      <c r="M64" s="132" t="s">
        <v>412</v>
      </c>
      <c r="N64" s="90" t="s">
        <v>413</v>
      </c>
      <c r="O64" s="116">
        <v>18</v>
      </c>
      <c r="P64" s="116">
        <v>8</v>
      </c>
      <c r="Q64" s="116">
        <v>0.6446</v>
      </c>
      <c r="R64" s="116">
        <v>0.1504</v>
      </c>
      <c r="S64" s="116">
        <v>1.3467</v>
      </c>
      <c r="T64" s="116">
        <v>1.4467</v>
      </c>
      <c r="U64" s="116">
        <v>0.6405</v>
      </c>
      <c r="V64" s="116">
        <v>0.7322</v>
      </c>
      <c r="W64" s="116" t="s">
        <v>126</v>
      </c>
      <c r="X64" s="116" t="s">
        <v>127</v>
      </c>
      <c r="Y64" s="116" t="s">
        <v>414</v>
      </c>
      <c r="Z64" s="116" t="s">
        <v>415</v>
      </c>
      <c r="AA64" s="132" t="s">
        <v>416</v>
      </c>
    </row>
    <row r="65" s="39" customFormat="1" ht="72" customHeight="1" spans="1:27">
      <c r="A65" s="99"/>
      <c r="B65" s="117" t="s">
        <v>417</v>
      </c>
      <c r="C65" s="108" t="s">
        <v>119</v>
      </c>
      <c r="D65" s="118" t="s">
        <v>120</v>
      </c>
      <c r="E65" s="108" t="s">
        <v>418</v>
      </c>
      <c r="F65" s="124" t="s">
        <v>419</v>
      </c>
      <c r="G65" s="121">
        <v>6</v>
      </c>
      <c r="H65" s="121">
        <v>6</v>
      </c>
      <c r="I65" s="121"/>
      <c r="J65" s="121"/>
      <c r="K65" s="121"/>
      <c r="L65" s="118"/>
      <c r="M65" s="186" t="s">
        <v>412</v>
      </c>
      <c r="N65" s="124" t="s">
        <v>413</v>
      </c>
      <c r="O65" s="118">
        <v>1</v>
      </c>
      <c r="P65" s="118">
        <v>0</v>
      </c>
      <c r="Q65" s="118">
        <v>0.201</v>
      </c>
      <c r="R65" s="118">
        <v>0.0012</v>
      </c>
      <c r="S65" s="118">
        <v>0.1998</v>
      </c>
      <c r="T65" s="118">
        <v>0.011</v>
      </c>
      <c r="U65" s="118">
        <v>0.0098</v>
      </c>
      <c r="V65" s="118">
        <v>0.0012</v>
      </c>
      <c r="W65" s="118" t="s">
        <v>126</v>
      </c>
      <c r="X65" s="118" t="s">
        <v>127</v>
      </c>
      <c r="Y65" s="118" t="s">
        <v>420</v>
      </c>
      <c r="Z65" s="118" t="s">
        <v>421</v>
      </c>
      <c r="AA65" s="118"/>
    </row>
    <row r="66" s="39" customFormat="1" ht="72" customHeight="1" spans="1:27">
      <c r="A66" s="99"/>
      <c r="B66" s="117" t="s">
        <v>422</v>
      </c>
      <c r="C66" s="108" t="s">
        <v>119</v>
      </c>
      <c r="D66" s="118" t="s">
        <v>120</v>
      </c>
      <c r="E66" s="118" t="s">
        <v>423</v>
      </c>
      <c r="F66" s="124" t="s">
        <v>424</v>
      </c>
      <c r="G66" s="121">
        <v>6</v>
      </c>
      <c r="H66" s="121">
        <v>6</v>
      </c>
      <c r="I66" s="121"/>
      <c r="J66" s="121"/>
      <c r="K66" s="121"/>
      <c r="L66" s="118"/>
      <c r="M66" s="186" t="s">
        <v>412</v>
      </c>
      <c r="N66" s="124" t="s">
        <v>413</v>
      </c>
      <c r="O66" s="118">
        <v>0</v>
      </c>
      <c r="P66" s="118">
        <v>2</v>
      </c>
      <c r="Q66" s="118">
        <v>0.0377</v>
      </c>
      <c r="R66" s="118">
        <v>0.0084</v>
      </c>
      <c r="S66" s="118">
        <v>0.0293</v>
      </c>
      <c r="T66" s="118">
        <v>0.1567</v>
      </c>
      <c r="U66" s="118">
        <v>0.0456</v>
      </c>
      <c r="V66" s="118">
        <v>0.1111</v>
      </c>
      <c r="W66" s="118" t="s">
        <v>126</v>
      </c>
      <c r="X66" s="118" t="s">
        <v>127</v>
      </c>
      <c r="Y66" s="118" t="s">
        <v>425</v>
      </c>
      <c r="Z66" s="118" t="s">
        <v>426</v>
      </c>
      <c r="AA66" s="118"/>
    </row>
    <row r="67" s="39" customFormat="1" ht="72" customHeight="1" spans="1:27">
      <c r="A67" s="99"/>
      <c r="B67" s="117" t="s">
        <v>427</v>
      </c>
      <c r="C67" s="118" t="s">
        <v>119</v>
      </c>
      <c r="D67" s="118" t="s">
        <v>120</v>
      </c>
      <c r="E67" s="118" t="s">
        <v>428</v>
      </c>
      <c r="F67" s="124" t="s">
        <v>429</v>
      </c>
      <c r="G67" s="112">
        <v>6</v>
      </c>
      <c r="H67" s="112">
        <v>6</v>
      </c>
      <c r="I67" s="121"/>
      <c r="J67" s="121"/>
      <c r="K67" s="121"/>
      <c r="L67" s="118"/>
      <c r="M67" s="186" t="s">
        <v>412</v>
      </c>
      <c r="N67" s="124" t="s">
        <v>413</v>
      </c>
      <c r="O67" s="118">
        <v>1</v>
      </c>
      <c r="P67" s="118">
        <v>1</v>
      </c>
      <c r="Q67" s="118">
        <v>0.0265</v>
      </c>
      <c r="R67" s="118">
        <v>0.0108</v>
      </c>
      <c r="S67" s="118">
        <v>0.0157</v>
      </c>
      <c r="T67" s="118">
        <v>0.1192</v>
      </c>
      <c r="U67" s="118">
        <v>0.0486</v>
      </c>
      <c r="V67" s="118">
        <v>0.0706</v>
      </c>
      <c r="W67" s="118" t="s">
        <v>126</v>
      </c>
      <c r="X67" s="118" t="s">
        <v>127</v>
      </c>
      <c r="Y67" s="118" t="s">
        <v>430</v>
      </c>
      <c r="Z67" s="118" t="s">
        <v>431</v>
      </c>
      <c r="AA67" s="118"/>
    </row>
    <row r="68" s="39" customFormat="1" ht="72" customHeight="1" spans="1:27">
      <c r="A68" s="99"/>
      <c r="B68" s="117" t="s">
        <v>432</v>
      </c>
      <c r="C68" s="108" t="s">
        <v>119</v>
      </c>
      <c r="D68" s="118" t="s">
        <v>120</v>
      </c>
      <c r="E68" s="118" t="s">
        <v>433</v>
      </c>
      <c r="F68" s="125" t="s">
        <v>434</v>
      </c>
      <c r="G68" s="121">
        <v>8</v>
      </c>
      <c r="H68" s="113">
        <v>8</v>
      </c>
      <c r="I68" s="121"/>
      <c r="J68" s="121"/>
      <c r="K68" s="121"/>
      <c r="L68" s="118"/>
      <c r="M68" s="186" t="s">
        <v>412</v>
      </c>
      <c r="N68" s="124" t="s">
        <v>413</v>
      </c>
      <c r="O68" s="118">
        <v>3</v>
      </c>
      <c r="P68" s="118">
        <v>0</v>
      </c>
      <c r="Q68" s="118">
        <v>0.0315</v>
      </c>
      <c r="R68" s="118">
        <v>0.0105</v>
      </c>
      <c r="S68" s="118">
        <v>0.021</v>
      </c>
      <c r="T68" s="118">
        <v>0.1575</v>
      </c>
      <c r="U68" s="118">
        <v>0.0525</v>
      </c>
      <c r="V68" s="118">
        <v>0.105</v>
      </c>
      <c r="W68" s="118" t="s">
        <v>126</v>
      </c>
      <c r="X68" s="118" t="s">
        <v>179</v>
      </c>
      <c r="Y68" s="118" t="s">
        <v>435</v>
      </c>
      <c r="Z68" s="118" t="s">
        <v>436</v>
      </c>
      <c r="AA68" s="118"/>
    </row>
    <row r="69" s="39" customFormat="1" ht="72" customHeight="1" spans="1:27">
      <c r="A69" s="99"/>
      <c r="B69" s="117" t="s">
        <v>437</v>
      </c>
      <c r="C69" s="108" t="s">
        <v>119</v>
      </c>
      <c r="D69" s="118" t="s">
        <v>120</v>
      </c>
      <c r="E69" s="108" t="s">
        <v>438</v>
      </c>
      <c r="F69" s="124" t="s">
        <v>439</v>
      </c>
      <c r="G69" s="121">
        <v>6</v>
      </c>
      <c r="H69" s="121">
        <v>6</v>
      </c>
      <c r="I69" s="121"/>
      <c r="J69" s="121"/>
      <c r="K69" s="121"/>
      <c r="L69" s="118"/>
      <c r="M69" s="186" t="s">
        <v>412</v>
      </c>
      <c r="N69" s="124" t="s">
        <v>413</v>
      </c>
      <c r="O69" s="118">
        <v>2</v>
      </c>
      <c r="P69" s="118">
        <v>0</v>
      </c>
      <c r="Q69" s="118">
        <v>0.0108</v>
      </c>
      <c r="R69" s="118">
        <v>0.0061</v>
      </c>
      <c r="S69" s="118">
        <v>0.0047</v>
      </c>
      <c r="T69" s="118">
        <v>0.0432</v>
      </c>
      <c r="U69" s="118">
        <v>0.0244</v>
      </c>
      <c r="V69" s="118">
        <v>0.0188</v>
      </c>
      <c r="W69" s="118" t="s">
        <v>126</v>
      </c>
      <c r="X69" s="118" t="s">
        <v>127</v>
      </c>
      <c r="Y69" s="118" t="s">
        <v>440</v>
      </c>
      <c r="Z69" s="118" t="s">
        <v>441</v>
      </c>
      <c r="AA69" s="118"/>
    </row>
    <row r="70" s="39" customFormat="1" ht="72" customHeight="1" spans="1:27">
      <c r="A70" s="99"/>
      <c r="B70" s="117" t="s">
        <v>442</v>
      </c>
      <c r="C70" s="108" t="s">
        <v>119</v>
      </c>
      <c r="D70" s="118" t="s">
        <v>120</v>
      </c>
      <c r="E70" s="118" t="s">
        <v>443</v>
      </c>
      <c r="F70" s="125" t="s">
        <v>444</v>
      </c>
      <c r="G70" s="121">
        <v>6</v>
      </c>
      <c r="H70" s="113">
        <v>6</v>
      </c>
      <c r="I70" s="121"/>
      <c r="J70" s="121"/>
      <c r="K70" s="121"/>
      <c r="L70" s="118"/>
      <c r="M70" s="186" t="s">
        <v>412</v>
      </c>
      <c r="N70" s="124" t="s">
        <v>413</v>
      </c>
      <c r="O70" s="118">
        <v>0</v>
      </c>
      <c r="P70" s="118">
        <v>1</v>
      </c>
      <c r="Q70" s="118">
        <v>0.15</v>
      </c>
      <c r="R70" s="118">
        <v>0.005</v>
      </c>
      <c r="S70" s="118">
        <v>0.011</v>
      </c>
      <c r="T70" s="118">
        <v>0.15</v>
      </c>
      <c r="U70" s="118">
        <v>0.005</v>
      </c>
      <c r="V70" s="118">
        <v>0.011</v>
      </c>
      <c r="W70" s="118" t="s">
        <v>126</v>
      </c>
      <c r="X70" s="118" t="s">
        <v>127</v>
      </c>
      <c r="Y70" s="118" t="s">
        <v>445</v>
      </c>
      <c r="Z70" s="118" t="s">
        <v>446</v>
      </c>
      <c r="AA70" s="118"/>
    </row>
    <row r="71" s="39" customFormat="1" ht="72" customHeight="1" spans="1:27">
      <c r="A71" s="99"/>
      <c r="B71" s="117" t="s">
        <v>447</v>
      </c>
      <c r="C71" s="108" t="s">
        <v>119</v>
      </c>
      <c r="D71" s="118" t="s">
        <v>120</v>
      </c>
      <c r="E71" s="108" t="s">
        <v>448</v>
      </c>
      <c r="F71" s="124" t="s">
        <v>449</v>
      </c>
      <c r="G71" s="121">
        <v>6</v>
      </c>
      <c r="H71" s="121">
        <v>6</v>
      </c>
      <c r="I71" s="121"/>
      <c r="J71" s="121"/>
      <c r="K71" s="121"/>
      <c r="L71" s="118"/>
      <c r="M71" s="186" t="s">
        <v>412</v>
      </c>
      <c r="N71" s="124" t="s">
        <v>413</v>
      </c>
      <c r="O71" s="118">
        <v>1</v>
      </c>
      <c r="P71" s="118">
        <v>0</v>
      </c>
      <c r="Q71" s="118">
        <v>0.0238</v>
      </c>
      <c r="R71" s="118">
        <v>0.0143</v>
      </c>
      <c r="S71" s="118">
        <v>0.0095</v>
      </c>
      <c r="T71" s="118">
        <v>0.097</v>
      </c>
      <c r="U71" s="118">
        <v>0.059</v>
      </c>
      <c r="V71" s="118">
        <v>0.038</v>
      </c>
      <c r="W71" s="118" t="s">
        <v>126</v>
      </c>
      <c r="X71" s="118" t="s">
        <v>127</v>
      </c>
      <c r="Y71" s="118" t="s">
        <v>450</v>
      </c>
      <c r="Z71" s="118" t="s">
        <v>451</v>
      </c>
      <c r="AA71" s="118"/>
    </row>
    <row r="72" s="39" customFormat="1" ht="72" customHeight="1" spans="1:27">
      <c r="A72" s="99"/>
      <c r="B72" s="117" t="s">
        <v>452</v>
      </c>
      <c r="C72" s="108" t="s">
        <v>119</v>
      </c>
      <c r="D72" s="118" t="s">
        <v>120</v>
      </c>
      <c r="E72" s="108" t="s">
        <v>453</v>
      </c>
      <c r="F72" s="124" t="s">
        <v>454</v>
      </c>
      <c r="G72" s="121">
        <v>6</v>
      </c>
      <c r="H72" s="121">
        <v>6</v>
      </c>
      <c r="I72" s="121"/>
      <c r="J72" s="121"/>
      <c r="K72" s="121"/>
      <c r="L72" s="118"/>
      <c r="M72" s="186" t="s">
        <v>412</v>
      </c>
      <c r="N72" s="124" t="s">
        <v>413</v>
      </c>
      <c r="O72" s="118">
        <v>1</v>
      </c>
      <c r="P72" s="118">
        <v>1</v>
      </c>
      <c r="Q72" s="118">
        <v>0.008</v>
      </c>
      <c r="R72" s="118">
        <v>0.0057</v>
      </c>
      <c r="S72" s="118">
        <v>0.0023</v>
      </c>
      <c r="T72" s="118">
        <v>0.036</v>
      </c>
      <c r="U72" s="118">
        <v>0.0218</v>
      </c>
      <c r="V72" s="118">
        <v>0.0142</v>
      </c>
      <c r="W72" s="118" t="s">
        <v>126</v>
      </c>
      <c r="X72" s="118" t="s">
        <v>455</v>
      </c>
      <c r="Y72" s="118" t="s">
        <v>456</v>
      </c>
      <c r="Z72" s="118" t="s">
        <v>457</v>
      </c>
      <c r="AA72" s="118"/>
    </row>
    <row r="73" s="39" customFormat="1" ht="72" customHeight="1" spans="1:27">
      <c r="A73" s="99"/>
      <c r="B73" s="117" t="s">
        <v>458</v>
      </c>
      <c r="C73" s="108" t="s">
        <v>119</v>
      </c>
      <c r="D73" s="118" t="s">
        <v>120</v>
      </c>
      <c r="E73" s="118" t="s">
        <v>459</v>
      </c>
      <c r="F73" s="124" t="s">
        <v>460</v>
      </c>
      <c r="G73" s="121">
        <v>6</v>
      </c>
      <c r="H73" s="121">
        <v>6</v>
      </c>
      <c r="I73" s="121"/>
      <c r="J73" s="121"/>
      <c r="K73" s="121"/>
      <c r="L73" s="118"/>
      <c r="M73" s="186" t="s">
        <v>412</v>
      </c>
      <c r="N73" s="124" t="s">
        <v>413</v>
      </c>
      <c r="O73" s="118">
        <v>1</v>
      </c>
      <c r="P73" s="118">
        <v>0</v>
      </c>
      <c r="Q73" s="118">
        <v>0.032</v>
      </c>
      <c r="R73" s="118">
        <v>0.01</v>
      </c>
      <c r="S73" s="118">
        <v>0.022</v>
      </c>
      <c r="T73" s="118">
        <v>0.13</v>
      </c>
      <c r="U73" s="118">
        <v>0.04</v>
      </c>
      <c r="V73" s="118">
        <v>0.09</v>
      </c>
      <c r="W73" s="118" t="s">
        <v>126</v>
      </c>
      <c r="X73" s="118" t="s">
        <v>127</v>
      </c>
      <c r="Y73" s="118" t="s">
        <v>461</v>
      </c>
      <c r="Z73" s="118" t="s">
        <v>462</v>
      </c>
      <c r="AA73" s="118"/>
    </row>
    <row r="74" s="39" customFormat="1" ht="72" customHeight="1" spans="1:27">
      <c r="A74" s="99"/>
      <c r="B74" s="186" t="s">
        <v>463</v>
      </c>
      <c r="C74" s="108" t="s">
        <v>119</v>
      </c>
      <c r="D74" s="118" t="s">
        <v>120</v>
      </c>
      <c r="E74" s="108" t="s">
        <v>464</v>
      </c>
      <c r="F74" s="125" t="s">
        <v>465</v>
      </c>
      <c r="G74" s="112">
        <v>10</v>
      </c>
      <c r="H74" s="112">
        <v>10</v>
      </c>
      <c r="I74" s="121"/>
      <c r="J74" s="121"/>
      <c r="K74" s="121"/>
      <c r="L74" s="118"/>
      <c r="M74" s="186" t="s">
        <v>412</v>
      </c>
      <c r="N74" s="124" t="s">
        <v>413</v>
      </c>
      <c r="O74" s="118">
        <v>1</v>
      </c>
      <c r="P74" s="118">
        <v>1</v>
      </c>
      <c r="Q74" s="118">
        <v>0.023</v>
      </c>
      <c r="R74" s="118">
        <v>0.0165</v>
      </c>
      <c r="S74" s="118">
        <v>0.0065</v>
      </c>
      <c r="T74" s="118">
        <v>0.092</v>
      </c>
      <c r="U74" s="118">
        <v>0.066</v>
      </c>
      <c r="V74" s="118">
        <v>0.026</v>
      </c>
      <c r="W74" s="118" t="s">
        <v>126</v>
      </c>
      <c r="X74" s="118" t="s">
        <v>127</v>
      </c>
      <c r="Y74" s="118" t="s">
        <v>466</v>
      </c>
      <c r="Z74" s="118" t="s">
        <v>467</v>
      </c>
      <c r="AA74" s="118"/>
    </row>
    <row r="75" s="39" customFormat="1" ht="72" customHeight="1" spans="1:27">
      <c r="A75" s="99"/>
      <c r="B75" s="186" t="s">
        <v>468</v>
      </c>
      <c r="C75" s="118" t="s">
        <v>119</v>
      </c>
      <c r="D75" s="118" t="s">
        <v>120</v>
      </c>
      <c r="E75" s="118" t="s">
        <v>469</v>
      </c>
      <c r="F75" s="124" t="s">
        <v>470</v>
      </c>
      <c r="G75" s="121">
        <v>8</v>
      </c>
      <c r="H75" s="121">
        <v>8</v>
      </c>
      <c r="I75" s="121"/>
      <c r="J75" s="121"/>
      <c r="K75" s="121"/>
      <c r="L75" s="118"/>
      <c r="M75" s="186" t="s">
        <v>412</v>
      </c>
      <c r="N75" s="124" t="s">
        <v>413</v>
      </c>
      <c r="O75" s="118">
        <v>1</v>
      </c>
      <c r="P75" s="118">
        <v>0</v>
      </c>
      <c r="Q75" s="118">
        <v>0.015</v>
      </c>
      <c r="R75" s="118">
        <v>0.0132</v>
      </c>
      <c r="S75" s="118">
        <v>0.0018</v>
      </c>
      <c r="T75" s="118">
        <v>0.1219</v>
      </c>
      <c r="U75" s="118">
        <v>0.0499</v>
      </c>
      <c r="V75" s="118">
        <v>0.072</v>
      </c>
      <c r="W75" s="118" t="s">
        <v>126</v>
      </c>
      <c r="X75" s="118" t="s">
        <v>127</v>
      </c>
      <c r="Y75" s="118" t="s">
        <v>471</v>
      </c>
      <c r="Z75" s="118" t="s">
        <v>472</v>
      </c>
      <c r="AA75" s="118"/>
    </row>
    <row r="76" s="39" customFormat="1" ht="72" customHeight="1" spans="1:27">
      <c r="A76" s="99"/>
      <c r="B76" s="117" t="s">
        <v>473</v>
      </c>
      <c r="C76" s="108" t="s">
        <v>119</v>
      </c>
      <c r="D76" s="118" t="s">
        <v>120</v>
      </c>
      <c r="E76" s="118" t="s">
        <v>474</v>
      </c>
      <c r="F76" s="124" t="s">
        <v>475</v>
      </c>
      <c r="G76" s="121">
        <v>8</v>
      </c>
      <c r="H76" s="121">
        <v>8</v>
      </c>
      <c r="I76" s="121"/>
      <c r="J76" s="121"/>
      <c r="K76" s="121"/>
      <c r="L76" s="118"/>
      <c r="M76" s="186" t="s">
        <v>412</v>
      </c>
      <c r="N76" s="124" t="s">
        <v>413</v>
      </c>
      <c r="O76" s="118">
        <v>3</v>
      </c>
      <c r="P76" s="118">
        <v>1</v>
      </c>
      <c r="Q76" s="118">
        <v>0.0061</v>
      </c>
      <c r="R76" s="118">
        <v>0.0076</v>
      </c>
      <c r="S76" s="118">
        <v>0.985</v>
      </c>
      <c r="T76" s="118">
        <v>0.0012</v>
      </c>
      <c r="U76" s="118">
        <v>0.0535</v>
      </c>
      <c r="V76" s="118">
        <v>0.0077</v>
      </c>
      <c r="W76" s="118" t="s">
        <v>126</v>
      </c>
      <c r="X76" s="118" t="s">
        <v>127</v>
      </c>
      <c r="Y76" s="118" t="s">
        <v>476</v>
      </c>
      <c r="Z76" s="118" t="s">
        <v>477</v>
      </c>
      <c r="AA76" s="118"/>
    </row>
    <row r="77" s="39" customFormat="1" ht="72" customHeight="1" spans="1:27">
      <c r="A77" s="99"/>
      <c r="B77" s="117" t="s">
        <v>478</v>
      </c>
      <c r="C77" s="108" t="s">
        <v>119</v>
      </c>
      <c r="D77" s="118" t="s">
        <v>120</v>
      </c>
      <c r="E77" s="108" t="s">
        <v>479</v>
      </c>
      <c r="F77" s="125" t="s">
        <v>480</v>
      </c>
      <c r="G77" s="113">
        <v>6</v>
      </c>
      <c r="H77" s="113">
        <v>6</v>
      </c>
      <c r="I77" s="121"/>
      <c r="J77" s="121"/>
      <c r="K77" s="121"/>
      <c r="L77" s="118"/>
      <c r="M77" s="186" t="s">
        <v>412</v>
      </c>
      <c r="N77" s="124" t="s">
        <v>413</v>
      </c>
      <c r="O77" s="118">
        <v>1</v>
      </c>
      <c r="P77" s="118">
        <v>0</v>
      </c>
      <c r="Q77" s="118">
        <v>0.0203</v>
      </c>
      <c r="R77" s="118">
        <v>0.0173</v>
      </c>
      <c r="S77" s="118">
        <v>0.003</v>
      </c>
      <c r="T77" s="118">
        <v>0.0812</v>
      </c>
      <c r="U77" s="118">
        <v>0.0692</v>
      </c>
      <c r="V77" s="118">
        <v>0.012</v>
      </c>
      <c r="W77" s="118" t="s">
        <v>126</v>
      </c>
      <c r="X77" s="118" t="s">
        <v>127</v>
      </c>
      <c r="Y77" s="118" t="s">
        <v>481</v>
      </c>
      <c r="Z77" s="118" t="s">
        <v>482</v>
      </c>
      <c r="AA77" s="118"/>
    </row>
    <row r="78" s="39" customFormat="1" ht="72" customHeight="1" spans="1:27">
      <c r="A78" s="99"/>
      <c r="B78" s="117" t="s">
        <v>483</v>
      </c>
      <c r="C78" s="108" t="s">
        <v>119</v>
      </c>
      <c r="D78" s="118" t="s">
        <v>120</v>
      </c>
      <c r="E78" s="108" t="s">
        <v>484</v>
      </c>
      <c r="F78" s="125" t="s">
        <v>485</v>
      </c>
      <c r="G78" s="113">
        <v>6</v>
      </c>
      <c r="H78" s="113">
        <v>6</v>
      </c>
      <c r="I78" s="121"/>
      <c r="J78" s="121"/>
      <c r="K78" s="121"/>
      <c r="L78" s="118"/>
      <c r="M78" s="186" t="s">
        <v>412</v>
      </c>
      <c r="N78" s="124" t="s">
        <v>413</v>
      </c>
      <c r="O78" s="118">
        <v>1</v>
      </c>
      <c r="P78" s="118">
        <v>1</v>
      </c>
      <c r="Q78" s="118">
        <v>0.031</v>
      </c>
      <c r="R78" s="118">
        <v>0.0113</v>
      </c>
      <c r="S78" s="118">
        <v>0.0197</v>
      </c>
      <c r="T78" s="118">
        <v>0.124</v>
      </c>
      <c r="U78" s="118">
        <v>0.0452</v>
      </c>
      <c r="V78" s="118">
        <v>0.0788</v>
      </c>
      <c r="W78" s="118" t="s">
        <v>126</v>
      </c>
      <c r="X78" s="118" t="s">
        <v>127</v>
      </c>
      <c r="Y78" s="118" t="s">
        <v>486</v>
      </c>
      <c r="Z78" s="118" t="s">
        <v>487</v>
      </c>
      <c r="AA78" s="118"/>
    </row>
    <row r="79" s="39" customFormat="1" ht="72" customHeight="1" spans="1:27">
      <c r="A79" s="99"/>
      <c r="B79" s="117" t="s">
        <v>488</v>
      </c>
      <c r="C79" s="108" t="s">
        <v>119</v>
      </c>
      <c r="D79" s="118" t="s">
        <v>120</v>
      </c>
      <c r="E79" s="118" t="s">
        <v>489</v>
      </c>
      <c r="F79" s="124" t="s">
        <v>490</v>
      </c>
      <c r="G79" s="121">
        <v>6</v>
      </c>
      <c r="H79" s="121">
        <v>6</v>
      </c>
      <c r="I79" s="121"/>
      <c r="J79" s="121"/>
      <c r="K79" s="121"/>
      <c r="L79" s="118"/>
      <c r="M79" s="186" t="s">
        <v>412</v>
      </c>
      <c r="N79" s="124" t="s">
        <v>413</v>
      </c>
      <c r="O79" s="118">
        <v>1</v>
      </c>
      <c r="P79" s="118">
        <v>0</v>
      </c>
      <c r="Q79" s="118">
        <v>0.0279</v>
      </c>
      <c r="R79" s="118">
        <v>0.0125</v>
      </c>
      <c r="S79" s="118">
        <v>0.0154</v>
      </c>
      <c r="T79" s="118">
        <v>0.1258</v>
      </c>
      <c r="U79" s="118">
        <v>0.05</v>
      </c>
      <c r="V79" s="118">
        <v>0.0758</v>
      </c>
      <c r="W79" s="118" t="s">
        <v>126</v>
      </c>
      <c r="X79" s="118" t="s">
        <v>127</v>
      </c>
      <c r="Y79" s="118" t="s">
        <v>491</v>
      </c>
      <c r="Z79" s="118" t="s">
        <v>492</v>
      </c>
      <c r="AA79" s="118"/>
    </row>
    <row r="80" s="39" customFormat="1" ht="39" customHeight="1" spans="1:27">
      <c r="A80" s="85" t="s">
        <v>493</v>
      </c>
      <c r="B80" s="86"/>
      <c r="C80" s="86"/>
      <c r="D80" s="86"/>
      <c r="E80" s="87"/>
      <c r="F80" s="93"/>
      <c r="G80" s="94">
        <f>G81+G94</f>
        <v>1458.022</v>
      </c>
      <c r="H80" s="131">
        <f>H81+H94</f>
        <v>1458</v>
      </c>
      <c r="I80" s="94">
        <f>I81+I94</f>
        <v>0</v>
      </c>
      <c r="J80" s="94">
        <f>J81+J94</f>
        <v>0</v>
      </c>
      <c r="K80" s="94">
        <f>K81+K94</f>
        <v>0.022</v>
      </c>
      <c r="L80" s="118"/>
      <c r="M80" s="124"/>
      <c r="N80" s="118"/>
      <c r="O80" s="118"/>
      <c r="P80" s="118"/>
      <c r="Q80" s="118"/>
      <c r="R80" s="118"/>
      <c r="S80" s="118"/>
      <c r="T80" s="118"/>
      <c r="U80" s="118"/>
      <c r="V80" s="118"/>
      <c r="W80" s="170"/>
      <c r="X80" s="170"/>
      <c r="Y80" s="118"/>
      <c r="Z80" s="118"/>
      <c r="AA80" s="118"/>
    </row>
    <row r="81" s="37" customFormat="1" ht="170" customHeight="1" spans="1:27">
      <c r="A81" s="88">
        <v>20</v>
      </c>
      <c r="B81" s="89" t="s">
        <v>494</v>
      </c>
      <c r="C81" s="116" t="s">
        <v>119</v>
      </c>
      <c r="D81" s="116" t="s">
        <v>120</v>
      </c>
      <c r="E81" s="116" t="s">
        <v>495</v>
      </c>
      <c r="F81" s="90" t="s">
        <v>496</v>
      </c>
      <c r="G81" s="187">
        <v>1120</v>
      </c>
      <c r="H81" s="188">
        <v>1120</v>
      </c>
      <c r="I81" s="187"/>
      <c r="J81" s="187"/>
      <c r="K81" s="187"/>
      <c r="L81" s="192" t="s">
        <v>135</v>
      </c>
      <c r="M81" s="90" t="s">
        <v>497</v>
      </c>
      <c r="N81" s="90" t="s">
        <v>498</v>
      </c>
      <c r="O81" s="196">
        <v>15</v>
      </c>
      <c r="P81" s="196">
        <v>1</v>
      </c>
      <c r="Q81" s="199">
        <v>1.4168</v>
      </c>
      <c r="R81" s="200">
        <v>0.376</v>
      </c>
      <c r="S81" s="200">
        <v>0.5764</v>
      </c>
      <c r="T81" s="199">
        <v>4.4677</v>
      </c>
      <c r="U81" s="199">
        <v>1.8007</v>
      </c>
      <c r="V81" s="199">
        <v>2.9716</v>
      </c>
      <c r="W81" s="116" t="s">
        <v>126</v>
      </c>
      <c r="X81" s="116" t="s">
        <v>127</v>
      </c>
      <c r="Y81" s="116" t="s">
        <v>499</v>
      </c>
      <c r="Z81" s="116" t="s">
        <v>500</v>
      </c>
      <c r="AA81" s="132" t="s">
        <v>501</v>
      </c>
    </row>
    <row r="82" s="39" customFormat="1" ht="109" customHeight="1" spans="1:27">
      <c r="A82" s="108"/>
      <c r="B82" s="117" t="s">
        <v>502</v>
      </c>
      <c r="C82" s="118" t="s">
        <v>119</v>
      </c>
      <c r="D82" s="118" t="s">
        <v>120</v>
      </c>
      <c r="E82" s="118" t="s">
        <v>213</v>
      </c>
      <c r="F82" s="124" t="s">
        <v>503</v>
      </c>
      <c r="G82" s="121">
        <v>70</v>
      </c>
      <c r="H82" s="121">
        <v>70</v>
      </c>
      <c r="I82" s="121"/>
      <c r="J82" s="121"/>
      <c r="K82" s="121"/>
      <c r="L82" s="118"/>
      <c r="M82" s="124" t="s">
        <v>497</v>
      </c>
      <c r="N82" s="124" t="s">
        <v>498</v>
      </c>
      <c r="O82" s="119">
        <v>1</v>
      </c>
      <c r="P82" s="119">
        <v>0</v>
      </c>
      <c r="Q82" s="119">
        <v>0.0484</v>
      </c>
      <c r="R82" s="119">
        <v>0.0161</v>
      </c>
      <c r="S82" s="119">
        <v>0.0323</v>
      </c>
      <c r="T82" s="119">
        <v>0.21</v>
      </c>
      <c r="U82" s="119">
        <v>0.0666</v>
      </c>
      <c r="V82" s="119">
        <v>0.1434</v>
      </c>
      <c r="W82" s="194" t="s">
        <v>126</v>
      </c>
      <c r="X82" s="194" t="s">
        <v>127</v>
      </c>
      <c r="Y82" s="118" t="s">
        <v>420</v>
      </c>
      <c r="Z82" s="118" t="s">
        <v>421</v>
      </c>
      <c r="AA82" s="118"/>
    </row>
    <row r="83" s="39" customFormat="1" ht="140" customHeight="1" spans="1:27">
      <c r="A83" s="108"/>
      <c r="B83" s="117" t="s">
        <v>504</v>
      </c>
      <c r="C83" s="108" t="s">
        <v>119</v>
      </c>
      <c r="D83" s="118" t="s">
        <v>120</v>
      </c>
      <c r="E83" s="118" t="s">
        <v>235</v>
      </c>
      <c r="F83" s="124" t="s">
        <v>505</v>
      </c>
      <c r="G83" s="113">
        <v>140</v>
      </c>
      <c r="H83" s="113">
        <v>140</v>
      </c>
      <c r="I83" s="121"/>
      <c r="J83" s="121"/>
      <c r="K83" s="121"/>
      <c r="L83" s="118"/>
      <c r="M83" s="124" t="s">
        <v>497</v>
      </c>
      <c r="N83" s="124" t="s">
        <v>498</v>
      </c>
      <c r="O83" s="157">
        <v>1</v>
      </c>
      <c r="P83" s="157">
        <v>1</v>
      </c>
      <c r="Q83" s="157">
        <v>0.1315</v>
      </c>
      <c r="R83" s="157">
        <v>0.0284</v>
      </c>
      <c r="S83" s="157">
        <v>0.1031</v>
      </c>
      <c r="T83" s="157">
        <v>0.4955</v>
      </c>
      <c r="U83" s="157">
        <v>0.1066</v>
      </c>
      <c r="V83" s="157">
        <v>0.3889</v>
      </c>
      <c r="W83" s="108" t="s">
        <v>126</v>
      </c>
      <c r="X83" s="108" t="s">
        <v>506</v>
      </c>
      <c r="Y83" s="108" t="s">
        <v>425</v>
      </c>
      <c r="Z83" s="108" t="s">
        <v>426</v>
      </c>
      <c r="AA83" s="118"/>
    </row>
    <row r="84" s="39" customFormat="1" ht="157" customHeight="1" spans="1:27">
      <c r="A84" s="108"/>
      <c r="B84" s="117" t="s">
        <v>507</v>
      </c>
      <c r="C84" s="118" t="s">
        <v>119</v>
      </c>
      <c r="D84" s="118" t="s">
        <v>120</v>
      </c>
      <c r="E84" s="108" t="s">
        <v>508</v>
      </c>
      <c r="F84" s="189" t="s">
        <v>509</v>
      </c>
      <c r="G84" s="127">
        <v>140</v>
      </c>
      <c r="H84" s="127">
        <v>140</v>
      </c>
      <c r="I84" s="121"/>
      <c r="J84" s="121"/>
      <c r="K84" s="121"/>
      <c r="L84" s="118"/>
      <c r="M84" s="124" t="s">
        <v>497</v>
      </c>
      <c r="N84" s="124" t="s">
        <v>498</v>
      </c>
      <c r="O84" s="119">
        <v>2</v>
      </c>
      <c r="P84" s="119">
        <v>0</v>
      </c>
      <c r="Q84" s="119">
        <v>0.1588</v>
      </c>
      <c r="R84" s="119">
        <v>0.0342</v>
      </c>
      <c r="S84" s="119">
        <v>0.1246</v>
      </c>
      <c r="T84" s="119">
        <v>0.7249</v>
      </c>
      <c r="U84" s="119">
        <v>0.1182</v>
      </c>
      <c r="V84" s="119">
        <v>0.6067</v>
      </c>
      <c r="W84" s="108" t="s">
        <v>126</v>
      </c>
      <c r="X84" s="108" t="s">
        <v>506</v>
      </c>
      <c r="Y84" s="108" t="s">
        <v>510</v>
      </c>
      <c r="Z84" s="108" t="s">
        <v>511</v>
      </c>
      <c r="AA84" s="118"/>
    </row>
    <row r="85" s="39" customFormat="1" ht="109" customHeight="1" spans="1:27">
      <c r="A85" s="108"/>
      <c r="B85" s="117" t="s">
        <v>512</v>
      </c>
      <c r="C85" s="118" t="s">
        <v>119</v>
      </c>
      <c r="D85" s="118" t="s">
        <v>120</v>
      </c>
      <c r="E85" s="108" t="s">
        <v>513</v>
      </c>
      <c r="F85" s="122" t="s">
        <v>514</v>
      </c>
      <c r="G85" s="127">
        <v>70</v>
      </c>
      <c r="H85" s="127">
        <v>70</v>
      </c>
      <c r="I85" s="121"/>
      <c r="J85" s="121"/>
      <c r="K85" s="121"/>
      <c r="L85" s="118"/>
      <c r="M85" s="124" t="s">
        <v>497</v>
      </c>
      <c r="N85" s="124" t="s">
        <v>498</v>
      </c>
      <c r="O85" s="119">
        <v>1</v>
      </c>
      <c r="P85" s="119">
        <v>0</v>
      </c>
      <c r="Q85" s="119">
        <v>0.407</v>
      </c>
      <c r="R85" s="119">
        <v>0.0207</v>
      </c>
      <c r="S85" s="201">
        <v>0.02</v>
      </c>
      <c r="T85" s="119">
        <v>0.1686</v>
      </c>
      <c r="U85" s="119">
        <v>0.0937</v>
      </c>
      <c r="V85" s="119">
        <v>0.0749</v>
      </c>
      <c r="W85" s="202" t="s">
        <v>126</v>
      </c>
      <c r="X85" s="202" t="s">
        <v>506</v>
      </c>
      <c r="Y85" s="202" t="s">
        <v>435</v>
      </c>
      <c r="Z85" s="202" t="s">
        <v>436</v>
      </c>
      <c r="AA85" s="118"/>
    </row>
    <row r="86" s="39" customFormat="1" ht="109" customHeight="1" spans="1:27">
      <c r="A86" s="108"/>
      <c r="B86" s="117" t="s">
        <v>515</v>
      </c>
      <c r="C86" s="108" t="s">
        <v>119</v>
      </c>
      <c r="D86" s="118" t="s">
        <v>120</v>
      </c>
      <c r="E86" s="108" t="s">
        <v>516</v>
      </c>
      <c r="F86" s="122" t="s">
        <v>517</v>
      </c>
      <c r="G86" s="190">
        <v>70</v>
      </c>
      <c r="H86" s="121">
        <v>70</v>
      </c>
      <c r="I86" s="121"/>
      <c r="J86" s="121"/>
      <c r="K86" s="121"/>
      <c r="L86" s="118"/>
      <c r="M86" s="124" t="s">
        <v>497</v>
      </c>
      <c r="N86" s="124" t="s">
        <v>498</v>
      </c>
      <c r="O86" s="157">
        <v>1</v>
      </c>
      <c r="P86" s="157">
        <v>0</v>
      </c>
      <c r="Q86" s="157">
        <v>0.0282</v>
      </c>
      <c r="R86" s="178">
        <v>0.0096</v>
      </c>
      <c r="S86" s="178">
        <f>Q86-R86</f>
        <v>0.0186</v>
      </c>
      <c r="T86" s="178">
        <v>0.1171</v>
      </c>
      <c r="U86" s="178">
        <v>0.0404</v>
      </c>
      <c r="V86" s="178">
        <f>T86-U86</f>
        <v>0.0767</v>
      </c>
      <c r="W86" s="202" t="s">
        <v>126</v>
      </c>
      <c r="X86" s="202" t="s">
        <v>506</v>
      </c>
      <c r="Y86" s="202" t="s">
        <v>518</v>
      </c>
      <c r="Z86" s="202" t="s">
        <v>441</v>
      </c>
      <c r="AA86" s="118"/>
    </row>
    <row r="87" s="39" customFormat="1" ht="109" customHeight="1" spans="1:27">
      <c r="A87" s="108"/>
      <c r="B87" s="117" t="s">
        <v>519</v>
      </c>
      <c r="C87" s="119" t="s">
        <v>119</v>
      </c>
      <c r="D87" s="118" t="s">
        <v>120</v>
      </c>
      <c r="E87" s="119" t="s">
        <v>520</v>
      </c>
      <c r="F87" s="120" t="s">
        <v>521</v>
      </c>
      <c r="G87" s="127">
        <v>70</v>
      </c>
      <c r="H87" s="121">
        <v>70</v>
      </c>
      <c r="I87" s="121"/>
      <c r="J87" s="121"/>
      <c r="K87" s="121"/>
      <c r="L87" s="118"/>
      <c r="M87" s="124" t="s">
        <v>497</v>
      </c>
      <c r="N87" s="124" t="s">
        <v>498</v>
      </c>
      <c r="O87" s="119">
        <v>1</v>
      </c>
      <c r="P87" s="119"/>
      <c r="Q87" s="119">
        <v>0.0325</v>
      </c>
      <c r="R87" s="119">
        <v>0.0113</v>
      </c>
      <c r="S87" s="119">
        <v>0.0212</v>
      </c>
      <c r="T87" s="119">
        <v>0.1522</v>
      </c>
      <c r="U87" s="119">
        <v>0.0471</v>
      </c>
      <c r="V87" s="119">
        <v>0.1051</v>
      </c>
      <c r="W87" s="118" t="s">
        <v>126</v>
      </c>
      <c r="X87" s="118" t="s">
        <v>127</v>
      </c>
      <c r="Y87" s="118" t="s">
        <v>522</v>
      </c>
      <c r="Z87" s="118" t="s">
        <v>523</v>
      </c>
      <c r="AA87" s="118"/>
    </row>
    <row r="88" s="39" customFormat="1" ht="109" customHeight="1" spans="1:27">
      <c r="A88" s="108"/>
      <c r="B88" s="117" t="s">
        <v>524</v>
      </c>
      <c r="C88" s="128" t="s">
        <v>119</v>
      </c>
      <c r="D88" s="118" t="s">
        <v>120</v>
      </c>
      <c r="E88" s="128" t="s">
        <v>525</v>
      </c>
      <c r="F88" s="189" t="s">
        <v>526</v>
      </c>
      <c r="G88" s="121">
        <v>70</v>
      </c>
      <c r="H88" s="121">
        <v>70</v>
      </c>
      <c r="I88" s="121"/>
      <c r="J88" s="121"/>
      <c r="K88" s="121"/>
      <c r="L88" s="118"/>
      <c r="M88" s="124" t="s">
        <v>497</v>
      </c>
      <c r="N88" s="124" t="s">
        <v>498</v>
      </c>
      <c r="O88" s="197">
        <v>1</v>
      </c>
      <c r="P88" s="197">
        <v>0</v>
      </c>
      <c r="Q88" s="178">
        <v>0.0494</v>
      </c>
      <c r="R88" s="178">
        <v>0.0195</v>
      </c>
      <c r="S88" s="178">
        <v>0.0299</v>
      </c>
      <c r="T88" s="178">
        <v>0.2077</v>
      </c>
      <c r="U88" s="178">
        <v>0.0888</v>
      </c>
      <c r="V88" s="178">
        <v>0.1189</v>
      </c>
      <c r="W88" s="118" t="s">
        <v>126</v>
      </c>
      <c r="X88" s="118" t="s">
        <v>127</v>
      </c>
      <c r="Y88" s="118" t="s">
        <v>527</v>
      </c>
      <c r="Z88" s="118" t="s">
        <v>528</v>
      </c>
      <c r="AA88" s="118"/>
    </row>
    <row r="89" s="39" customFormat="1" ht="129" customHeight="1" spans="1:27">
      <c r="A89" s="108"/>
      <c r="B89" s="117" t="s">
        <v>529</v>
      </c>
      <c r="C89" s="119" t="s">
        <v>119</v>
      </c>
      <c r="D89" s="118" t="s">
        <v>120</v>
      </c>
      <c r="E89" s="118" t="s">
        <v>530</v>
      </c>
      <c r="F89" s="124" t="s">
        <v>531</v>
      </c>
      <c r="G89" s="121">
        <v>140</v>
      </c>
      <c r="H89" s="121">
        <v>140</v>
      </c>
      <c r="I89" s="121"/>
      <c r="J89" s="121"/>
      <c r="K89" s="121"/>
      <c r="L89" s="118"/>
      <c r="M89" s="124" t="s">
        <v>497</v>
      </c>
      <c r="N89" s="124" t="s">
        <v>498</v>
      </c>
      <c r="O89" s="118">
        <v>2</v>
      </c>
      <c r="P89" s="118">
        <v>0</v>
      </c>
      <c r="Q89" s="118">
        <v>0.1621</v>
      </c>
      <c r="R89" s="118">
        <v>0.0531</v>
      </c>
      <c r="S89" s="118">
        <v>0.0109</v>
      </c>
      <c r="T89" s="118">
        <v>0.7574</v>
      </c>
      <c r="U89" s="118">
        <v>0.2244</v>
      </c>
      <c r="V89" s="203">
        <v>0.533</v>
      </c>
      <c r="W89" s="118" t="s">
        <v>126</v>
      </c>
      <c r="X89" s="118" t="s">
        <v>127</v>
      </c>
      <c r="Y89" s="118" t="s">
        <v>532</v>
      </c>
      <c r="Z89" s="118" t="s">
        <v>533</v>
      </c>
      <c r="AA89" s="118"/>
    </row>
    <row r="90" s="39" customFormat="1" ht="109" customHeight="1" spans="1:27">
      <c r="A90" s="108"/>
      <c r="B90" s="117" t="s">
        <v>534</v>
      </c>
      <c r="C90" s="119" t="s">
        <v>119</v>
      </c>
      <c r="D90" s="118" t="s">
        <v>120</v>
      </c>
      <c r="E90" s="119" t="s">
        <v>535</v>
      </c>
      <c r="F90" s="120" t="s">
        <v>536</v>
      </c>
      <c r="G90" s="127">
        <v>70</v>
      </c>
      <c r="H90" s="127">
        <v>70</v>
      </c>
      <c r="I90" s="121"/>
      <c r="J90" s="121"/>
      <c r="K90" s="121"/>
      <c r="L90" s="118"/>
      <c r="M90" s="124" t="s">
        <v>497</v>
      </c>
      <c r="N90" s="124" t="s">
        <v>498</v>
      </c>
      <c r="O90" s="118">
        <v>1</v>
      </c>
      <c r="P90" s="118">
        <v>0</v>
      </c>
      <c r="Q90" s="118">
        <v>0.0882</v>
      </c>
      <c r="R90" s="118">
        <v>0.0331</v>
      </c>
      <c r="S90" s="118">
        <v>0.0551</v>
      </c>
      <c r="T90" s="118">
        <v>0.2783</v>
      </c>
      <c r="U90" s="118">
        <v>0.3583</v>
      </c>
      <c r="V90" s="118">
        <v>0.2246</v>
      </c>
      <c r="W90" s="118" t="s">
        <v>126</v>
      </c>
      <c r="X90" s="118" t="s">
        <v>127</v>
      </c>
      <c r="Y90" s="118" t="s">
        <v>456</v>
      </c>
      <c r="Z90" s="118" t="s">
        <v>457</v>
      </c>
      <c r="AA90" s="118"/>
    </row>
    <row r="91" s="39" customFormat="1" ht="109" customHeight="1" spans="1:27">
      <c r="A91" s="108"/>
      <c r="B91" s="117" t="s">
        <v>537</v>
      </c>
      <c r="C91" s="108" t="s">
        <v>119</v>
      </c>
      <c r="D91" s="118" t="s">
        <v>120</v>
      </c>
      <c r="E91" s="108" t="s">
        <v>538</v>
      </c>
      <c r="F91" s="111" t="s">
        <v>539</v>
      </c>
      <c r="G91" s="113">
        <v>70</v>
      </c>
      <c r="H91" s="121">
        <v>70</v>
      </c>
      <c r="I91" s="121"/>
      <c r="J91" s="121"/>
      <c r="K91" s="121"/>
      <c r="L91" s="118"/>
      <c r="M91" s="124" t="s">
        <v>497</v>
      </c>
      <c r="N91" s="124" t="s">
        <v>498</v>
      </c>
      <c r="O91" s="118">
        <v>1</v>
      </c>
      <c r="P91" s="118">
        <v>0</v>
      </c>
      <c r="Q91" s="118">
        <v>0.0378</v>
      </c>
      <c r="R91" s="118">
        <v>0.0146</v>
      </c>
      <c r="S91" s="118">
        <v>0.0232</v>
      </c>
      <c r="T91" s="118">
        <v>0.1468</v>
      </c>
      <c r="U91" s="118">
        <v>0.0585</v>
      </c>
      <c r="V91" s="118">
        <v>0.0883</v>
      </c>
      <c r="W91" s="118" t="s">
        <v>126</v>
      </c>
      <c r="X91" s="118" t="s">
        <v>127</v>
      </c>
      <c r="Y91" s="118" t="s">
        <v>540</v>
      </c>
      <c r="Z91" s="118" t="s">
        <v>541</v>
      </c>
      <c r="AA91" s="118"/>
    </row>
    <row r="92" s="39" customFormat="1" ht="141" customHeight="1" spans="1:27">
      <c r="A92" s="108"/>
      <c r="B92" s="117" t="s">
        <v>542</v>
      </c>
      <c r="C92" s="191" t="s">
        <v>119</v>
      </c>
      <c r="D92" s="118" t="s">
        <v>120</v>
      </c>
      <c r="E92" s="157" t="s">
        <v>484</v>
      </c>
      <c r="F92" s="124" t="s">
        <v>543</v>
      </c>
      <c r="G92" s="121">
        <v>140</v>
      </c>
      <c r="H92" s="121">
        <v>140</v>
      </c>
      <c r="I92" s="121"/>
      <c r="J92" s="121"/>
      <c r="K92" s="121"/>
      <c r="L92" s="118"/>
      <c r="M92" s="124" t="s">
        <v>497</v>
      </c>
      <c r="N92" s="124" t="s">
        <v>498</v>
      </c>
      <c r="O92" s="118">
        <v>2</v>
      </c>
      <c r="P92" s="118">
        <v>0</v>
      </c>
      <c r="Q92" s="118">
        <v>0.2484</v>
      </c>
      <c r="R92" s="118">
        <v>0.1223</v>
      </c>
      <c r="S92" s="118">
        <v>0.1261</v>
      </c>
      <c r="T92" s="118">
        <v>1.1051</v>
      </c>
      <c r="U92" s="118">
        <v>0.543</v>
      </c>
      <c r="V92" s="118">
        <v>0.5621</v>
      </c>
      <c r="W92" s="118" t="s">
        <v>126</v>
      </c>
      <c r="X92" s="118" t="s">
        <v>127</v>
      </c>
      <c r="Y92" s="118" t="s">
        <v>544</v>
      </c>
      <c r="Z92" s="118" t="s">
        <v>545</v>
      </c>
      <c r="AA92" s="118"/>
    </row>
    <row r="93" s="39" customFormat="1" ht="109" customHeight="1" spans="1:27">
      <c r="A93" s="108"/>
      <c r="B93" s="117" t="s">
        <v>546</v>
      </c>
      <c r="C93" s="191" t="s">
        <v>119</v>
      </c>
      <c r="D93" s="118" t="s">
        <v>547</v>
      </c>
      <c r="E93" s="157" t="s">
        <v>548</v>
      </c>
      <c r="F93" s="124" t="s">
        <v>549</v>
      </c>
      <c r="G93" s="121">
        <v>70</v>
      </c>
      <c r="H93" s="121">
        <v>70</v>
      </c>
      <c r="I93" s="121"/>
      <c r="J93" s="121"/>
      <c r="K93" s="121"/>
      <c r="L93" s="118"/>
      <c r="M93" s="124" t="s">
        <v>497</v>
      </c>
      <c r="N93" s="124" t="s">
        <v>498</v>
      </c>
      <c r="O93" s="118">
        <v>1</v>
      </c>
      <c r="P93" s="118">
        <v>0</v>
      </c>
      <c r="Q93" s="118">
        <v>0.0245</v>
      </c>
      <c r="R93" s="118">
        <v>0.0131</v>
      </c>
      <c r="S93" s="118">
        <v>0.0114</v>
      </c>
      <c r="T93" s="118">
        <v>0.1041</v>
      </c>
      <c r="U93" s="118">
        <v>0.0551</v>
      </c>
      <c r="V93" s="118">
        <v>0.049</v>
      </c>
      <c r="W93" s="118" t="s">
        <v>126</v>
      </c>
      <c r="X93" s="118" t="s">
        <v>127</v>
      </c>
      <c r="Y93" s="118" t="s">
        <v>550</v>
      </c>
      <c r="Z93" s="118" t="s">
        <v>551</v>
      </c>
      <c r="AA93" s="118"/>
    </row>
    <row r="94" s="37" customFormat="1" ht="214" customHeight="1" spans="1:27">
      <c r="A94" s="88">
        <v>21</v>
      </c>
      <c r="B94" s="166" t="s">
        <v>552</v>
      </c>
      <c r="C94" s="192" t="s">
        <v>119</v>
      </c>
      <c r="D94" s="116" t="s">
        <v>120</v>
      </c>
      <c r="E94" s="116" t="s">
        <v>553</v>
      </c>
      <c r="F94" s="193" t="s">
        <v>554</v>
      </c>
      <c r="G94" s="187">
        <f>SUM(G95:G103)</f>
        <v>338.022</v>
      </c>
      <c r="H94" s="187">
        <v>338</v>
      </c>
      <c r="I94" s="187"/>
      <c r="J94" s="187"/>
      <c r="K94" s="187">
        <v>0.022</v>
      </c>
      <c r="L94" s="192" t="s">
        <v>252</v>
      </c>
      <c r="M94" s="90" t="s">
        <v>555</v>
      </c>
      <c r="N94" s="90" t="s">
        <v>498</v>
      </c>
      <c r="O94" s="198">
        <v>6</v>
      </c>
      <c r="P94" s="198">
        <v>4</v>
      </c>
      <c r="Q94" s="204">
        <v>0.7324</v>
      </c>
      <c r="R94" s="205">
        <v>0.2894</v>
      </c>
      <c r="S94" s="205">
        <v>0.4089</v>
      </c>
      <c r="T94" s="204">
        <v>3.4364</v>
      </c>
      <c r="U94" s="204">
        <v>1.2432</v>
      </c>
      <c r="V94" s="204">
        <v>2.1932</v>
      </c>
      <c r="W94" s="192" t="s">
        <v>126</v>
      </c>
      <c r="X94" s="192" t="s">
        <v>127</v>
      </c>
      <c r="Y94" s="192" t="s">
        <v>556</v>
      </c>
      <c r="Z94" s="192" t="s">
        <v>557</v>
      </c>
      <c r="AA94" s="132" t="s">
        <v>558</v>
      </c>
    </row>
    <row r="95" s="39" customFormat="1" ht="109" customHeight="1" spans="1:27">
      <c r="A95" s="108"/>
      <c r="B95" s="117" t="s">
        <v>502</v>
      </c>
      <c r="C95" s="194" t="s">
        <v>119</v>
      </c>
      <c r="D95" s="118" t="s">
        <v>120</v>
      </c>
      <c r="E95" s="118" t="s">
        <v>213</v>
      </c>
      <c r="F95" s="124" t="s">
        <v>559</v>
      </c>
      <c r="G95" s="121">
        <v>18.78</v>
      </c>
      <c r="H95" s="121">
        <v>18.78</v>
      </c>
      <c r="I95" s="121"/>
      <c r="J95" s="121"/>
      <c r="K95" s="121"/>
      <c r="L95" s="118"/>
      <c r="M95" s="124" t="s">
        <v>555</v>
      </c>
      <c r="N95" s="124" t="s">
        <v>498</v>
      </c>
      <c r="O95" s="119">
        <v>1</v>
      </c>
      <c r="P95" s="119">
        <v>0</v>
      </c>
      <c r="Q95" s="119">
        <v>0.0484</v>
      </c>
      <c r="R95" s="119">
        <v>0.0161</v>
      </c>
      <c r="S95" s="119">
        <v>0.0323</v>
      </c>
      <c r="T95" s="119">
        <v>0.21</v>
      </c>
      <c r="U95" s="119">
        <v>0.0666</v>
      </c>
      <c r="V95" s="119">
        <v>0.1434</v>
      </c>
      <c r="W95" s="194" t="s">
        <v>126</v>
      </c>
      <c r="X95" s="194" t="s">
        <v>127</v>
      </c>
      <c r="Y95" s="118" t="s">
        <v>263</v>
      </c>
      <c r="Z95" s="118" t="s">
        <v>264</v>
      </c>
      <c r="AA95" s="118"/>
    </row>
    <row r="96" s="39" customFormat="1" ht="109" customHeight="1" spans="1:27">
      <c r="A96" s="108"/>
      <c r="B96" s="117" t="s">
        <v>504</v>
      </c>
      <c r="C96" s="108" t="s">
        <v>119</v>
      </c>
      <c r="D96" s="118" t="s">
        <v>120</v>
      </c>
      <c r="E96" s="108" t="s">
        <v>560</v>
      </c>
      <c r="F96" s="122" t="s">
        <v>561</v>
      </c>
      <c r="G96" s="113">
        <v>18.78</v>
      </c>
      <c r="H96" s="113">
        <v>18.78</v>
      </c>
      <c r="I96" s="121"/>
      <c r="J96" s="121"/>
      <c r="K96" s="121"/>
      <c r="L96" s="118"/>
      <c r="M96" s="124" t="s">
        <v>555</v>
      </c>
      <c r="N96" s="124" t="s">
        <v>498</v>
      </c>
      <c r="O96" s="157">
        <v>1</v>
      </c>
      <c r="P96" s="157">
        <v>0</v>
      </c>
      <c r="Q96" s="157">
        <v>0.1315</v>
      </c>
      <c r="R96" s="157">
        <v>0.0284</v>
      </c>
      <c r="S96" s="157">
        <v>0.1031</v>
      </c>
      <c r="T96" s="157">
        <v>0.4955</v>
      </c>
      <c r="U96" s="157">
        <v>0.1066</v>
      </c>
      <c r="V96" s="157">
        <v>0.3889</v>
      </c>
      <c r="W96" s="202" t="s">
        <v>126</v>
      </c>
      <c r="X96" s="202" t="s">
        <v>506</v>
      </c>
      <c r="Y96" s="202" t="s">
        <v>269</v>
      </c>
      <c r="Z96" s="202" t="s">
        <v>270</v>
      </c>
      <c r="AA96" s="118"/>
    </row>
    <row r="97" s="39" customFormat="1" ht="109" customHeight="1" spans="1:27">
      <c r="A97" s="108"/>
      <c r="B97" s="117" t="s">
        <v>515</v>
      </c>
      <c r="C97" s="195" t="s">
        <v>119</v>
      </c>
      <c r="D97" s="118" t="s">
        <v>120</v>
      </c>
      <c r="E97" s="195" t="s">
        <v>562</v>
      </c>
      <c r="F97" s="122" t="s">
        <v>563</v>
      </c>
      <c r="G97" s="190">
        <v>57.96</v>
      </c>
      <c r="H97" s="190">
        <v>57.96</v>
      </c>
      <c r="I97" s="121"/>
      <c r="J97" s="121"/>
      <c r="K97" s="121"/>
      <c r="L97" s="118"/>
      <c r="M97" s="124" t="s">
        <v>555</v>
      </c>
      <c r="N97" s="124" t="s">
        <v>498</v>
      </c>
      <c r="O97" s="157">
        <v>1</v>
      </c>
      <c r="P97" s="157">
        <v>0</v>
      </c>
      <c r="Q97" s="157">
        <v>0.0282</v>
      </c>
      <c r="R97" s="178">
        <v>0.0096</v>
      </c>
      <c r="S97" s="178">
        <v>0.0186</v>
      </c>
      <c r="T97" s="178">
        <v>0.1171</v>
      </c>
      <c r="U97" s="178">
        <v>0.0404</v>
      </c>
      <c r="V97" s="178">
        <v>0.0767</v>
      </c>
      <c r="W97" s="202" t="s">
        <v>126</v>
      </c>
      <c r="X97" s="202" t="s">
        <v>506</v>
      </c>
      <c r="Y97" s="202" t="s">
        <v>289</v>
      </c>
      <c r="Z97" s="202" t="s">
        <v>290</v>
      </c>
      <c r="AA97" s="118"/>
    </row>
    <row r="98" s="39" customFormat="1" ht="109" customHeight="1" spans="1:27">
      <c r="A98" s="108"/>
      <c r="B98" s="117" t="s">
        <v>564</v>
      </c>
      <c r="C98" s="195" t="s">
        <v>119</v>
      </c>
      <c r="D98" s="118" t="s">
        <v>120</v>
      </c>
      <c r="E98" s="118" t="s">
        <v>538</v>
      </c>
      <c r="F98" s="122" t="s">
        <v>565</v>
      </c>
      <c r="G98" s="127">
        <v>18.78</v>
      </c>
      <c r="H98" s="127">
        <v>18.78</v>
      </c>
      <c r="I98" s="121"/>
      <c r="J98" s="121"/>
      <c r="K98" s="121"/>
      <c r="L98" s="118"/>
      <c r="M98" s="124" t="s">
        <v>555</v>
      </c>
      <c r="N98" s="124" t="s">
        <v>498</v>
      </c>
      <c r="O98" s="118">
        <v>0</v>
      </c>
      <c r="P98" s="118">
        <v>1</v>
      </c>
      <c r="Q98" s="118">
        <v>0.0403</v>
      </c>
      <c r="R98" s="118">
        <v>0.0088</v>
      </c>
      <c r="S98" s="118">
        <v>0.0315</v>
      </c>
      <c r="T98" s="118">
        <v>0.1813</v>
      </c>
      <c r="U98" s="118">
        <v>0.0402</v>
      </c>
      <c r="V98" s="118">
        <v>0.1411</v>
      </c>
      <c r="W98" s="118" t="s">
        <v>126</v>
      </c>
      <c r="X98" s="118" t="s">
        <v>127</v>
      </c>
      <c r="Y98" s="118" t="s">
        <v>299</v>
      </c>
      <c r="Z98" s="118" t="s">
        <v>300</v>
      </c>
      <c r="AA98" s="118"/>
    </row>
    <row r="99" s="39" customFormat="1" ht="109" customHeight="1" spans="1:27">
      <c r="A99" s="108"/>
      <c r="B99" s="117" t="s">
        <v>519</v>
      </c>
      <c r="C99" s="119" t="s">
        <v>119</v>
      </c>
      <c r="D99" s="118" t="s">
        <v>120</v>
      </c>
      <c r="E99" s="119" t="s">
        <v>322</v>
      </c>
      <c r="F99" s="122" t="s">
        <v>566</v>
      </c>
      <c r="G99" s="127">
        <v>39.18</v>
      </c>
      <c r="H99" s="127">
        <v>39.18</v>
      </c>
      <c r="I99" s="121"/>
      <c r="J99" s="121"/>
      <c r="K99" s="121"/>
      <c r="L99" s="118"/>
      <c r="M99" s="124" t="s">
        <v>555</v>
      </c>
      <c r="N99" s="124" t="s">
        <v>498</v>
      </c>
      <c r="O99" s="119">
        <v>1</v>
      </c>
      <c r="P99" s="119">
        <v>0</v>
      </c>
      <c r="Q99" s="119">
        <v>0.0325</v>
      </c>
      <c r="R99" s="119">
        <v>0.0113</v>
      </c>
      <c r="S99" s="119">
        <v>0.0212</v>
      </c>
      <c r="T99" s="119">
        <v>0.1522</v>
      </c>
      <c r="U99" s="119">
        <v>0.0471</v>
      </c>
      <c r="V99" s="119">
        <v>0.1051</v>
      </c>
      <c r="W99" s="118" t="s">
        <v>126</v>
      </c>
      <c r="X99" s="118" t="s">
        <v>127</v>
      </c>
      <c r="Y99" s="118" t="s">
        <v>324</v>
      </c>
      <c r="Z99" s="118" t="s">
        <v>325</v>
      </c>
      <c r="AA99" s="118"/>
    </row>
    <row r="100" s="39" customFormat="1" ht="109" customHeight="1" spans="1:27">
      <c r="A100" s="108"/>
      <c r="B100" s="117" t="s">
        <v>529</v>
      </c>
      <c r="C100" s="119" t="s">
        <v>119</v>
      </c>
      <c r="D100" s="118" t="s">
        <v>120</v>
      </c>
      <c r="E100" s="118" t="s">
        <v>567</v>
      </c>
      <c r="F100" s="122" t="s">
        <v>568</v>
      </c>
      <c r="G100" s="127">
        <v>69.982</v>
      </c>
      <c r="H100" s="127">
        <v>69.982</v>
      </c>
      <c r="I100" s="121"/>
      <c r="J100" s="121"/>
      <c r="K100" s="121"/>
      <c r="L100" s="118"/>
      <c r="M100" s="124" t="s">
        <v>555</v>
      </c>
      <c r="N100" s="124" t="s">
        <v>498</v>
      </c>
      <c r="O100" s="118">
        <v>1</v>
      </c>
      <c r="P100" s="118">
        <v>0</v>
      </c>
      <c r="Q100" s="118">
        <v>0.1621</v>
      </c>
      <c r="R100" s="118">
        <v>0.0531</v>
      </c>
      <c r="S100" s="118">
        <v>0.0109</v>
      </c>
      <c r="T100" s="118">
        <v>0.7574</v>
      </c>
      <c r="U100" s="118">
        <v>0.2244</v>
      </c>
      <c r="V100" s="203">
        <v>0.533</v>
      </c>
      <c r="W100" s="118" t="s">
        <v>126</v>
      </c>
      <c r="X100" s="118" t="s">
        <v>127</v>
      </c>
      <c r="Y100" s="118" t="s">
        <v>304</v>
      </c>
      <c r="Z100" s="118" t="s">
        <v>305</v>
      </c>
      <c r="AA100" s="118"/>
    </row>
    <row r="101" s="39" customFormat="1" ht="168" customHeight="1" spans="1:27">
      <c r="A101" s="108"/>
      <c r="B101" s="117" t="s">
        <v>569</v>
      </c>
      <c r="C101" s="108" t="s">
        <v>119</v>
      </c>
      <c r="D101" s="118" t="s">
        <v>120</v>
      </c>
      <c r="E101" s="119" t="s">
        <v>570</v>
      </c>
      <c r="F101" s="120" t="s">
        <v>571</v>
      </c>
      <c r="G101" s="127">
        <v>39.18</v>
      </c>
      <c r="H101" s="127">
        <v>39.18</v>
      </c>
      <c r="I101" s="121"/>
      <c r="J101" s="121"/>
      <c r="K101" s="121"/>
      <c r="L101" s="118"/>
      <c r="M101" s="124" t="s">
        <v>555</v>
      </c>
      <c r="N101" s="124" t="s">
        <v>498</v>
      </c>
      <c r="O101" s="118">
        <v>0</v>
      </c>
      <c r="P101" s="118">
        <v>2</v>
      </c>
      <c r="Q101" s="118">
        <v>0.041</v>
      </c>
      <c r="R101" s="118">
        <v>0.014</v>
      </c>
      <c r="S101" s="118">
        <v>0.027</v>
      </c>
      <c r="T101" s="118">
        <v>0.13</v>
      </c>
      <c r="U101" s="118">
        <v>0.059</v>
      </c>
      <c r="V101" s="118">
        <v>0.071</v>
      </c>
      <c r="W101" s="118" t="s">
        <v>126</v>
      </c>
      <c r="X101" s="118" t="s">
        <v>127</v>
      </c>
      <c r="Y101" s="118" t="s">
        <v>330</v>
      </c>
      <c r="Z101" s="118" t="s">
        <v>331</v>
      </c>
      <c r="AA101" s="118"/>
    </row>
    <row r="102" s="39" customFormat="1" ht="109" customHeight="1" spans="1:27">
      <c r="A102" s="108"/>
      <c r="B102" s="117" t="s">
        <v>572</v>
      </c>
      <c r="C102" s="119" t="s">
        <v>119</v>
      </c>
      <c r="D102" s="118" t="s">
        <v>120</v>
      </c>
      <c r="E102" s="118" t="s">
        <v>573</v>
      </c>
      <c r="F102" s="122" t="s">
        <v>574</v>
      </c>
      <c r="G102" s="127">
        <v>36.2</v>
      </c>
      <c r="H102" s="127">
        <v>36.2</v>
      </c>
      <c r="I102" s="121"/>
      <c r="J102" s="121"/>
      <c r="K102" s="121"/>
      <c r="L102" s="118"/>
      <c r="M102" s="124" t="s">
        <v>555</v>
      </c>
      <c r="N102" s="124" t="s">
        <v>498</v>
      </c>
      <c r="O102" s="118">
        <v>0</v>
      </c>
      <c r="P102" s="118">
        <v>1</v>
      </c>
      <c r="Q102" s="118">
        <v>0</v>
      </c>
      <c r="R102" s="118">
        <v>0.0258</v>
      </c>
      <c r="S102" s="118">
        <v>0.0382</v>
      </c>
      <c r="T102" s="118">
        <v>0.2878</v>
      </c>
      <c r="U102" s="118">
        <v>0.1159</v>
      </c>
      <c r="V102" s="118">
        <v>0.1719</v>
      </c>
      <c r="W102" s="118" t="s">
        <v>126</v>
      </c>
      <c r="X102" s="118" t="s">
        <v>127</v>
      </c>
      <c r="Y102" s="118" t="s">
        <v>309</v>
      </c>
      <c r="Z102" s="118" t="s">
        <v>310</v>
      </c>
      <c r="AA102" s="118"/>
    </row>
    <row r="103" s="39" customFormat="1" ht="109" customHeight="1" spans="1:27">
      <c r="A103" s="108"/>
      <c r="B103" s="117" t="s">
        <v>542</v>
      </c>
      <c r="C103" s="191" t="s">
        <v>119</v>
      </c>
      <c r="D103" s="118" t="s">
        <v>120</v>
      </c>
      <c r="E103" s="157" t="s">
        <v>575</v>
      </c>
      <c r="F103" s="124" t="s">
        <v>576</v>
      </c>
      <c r="G103" s="127">
        <v>39.18</v>
      </c>
      <c r="H103" s="127">
        <v>39.158</v>
      </c>
      <c r="I103" s="121"/>
      <c r="J103" s="121"/>
      <c r="K103" s="121">
        <v>0.022</v>
      </c>
      <c r="L103" s="118"/>
      <c r="M103" s="124" t="s">
        <v>555</v>
      </c>
      <c r="N103" s="124" t="s">
        <v>498</v>
      </c>
      <c r="O103" s="118">
        <v>1</v>
      </c>
      <c r="P103" s="118">
        <v>0</v>
      </c>
      <c r="Q103" s="118">
        <v>0.2484</v>
      </c>
      <c r="R103" s="118">
        <v>0.1223</v>
      </c>
      <c r="S103" s="118">
        <v>0.1261</v>
      </c>
      <c r="T103" s="118">
        <v>1.1051</v>
      </c>
      <c r="U103" s="118">
        <v>0.543</v>
      </c>
      <c r="V103" s="118">
        <v>0.5621</v>
      </c>
      <c r="W103" s="118" t="s">
        <v>126</v>
      </c>
      <c r="X103" s="118" t="s">
        <v>127</v>
      </c>
      <c r="Y103" s="118" t="s">
        <v>346</v>
      </c>
      <c r="Z103" s="118" t="s">
        <v>347</v>
      </c>
      <c r="AA103" s="118"/>
    </row>
    <row r="104" s="35" customFormat="1" ht="39" customHeight="1" spans="1:27">
      <c r="A104" s="85" t="s">
        <v>577</v>
      </c>
      <c r="B104" s="86"/>
      <c r="C104" s="86"/>
      <c r="D104" s="86"/>
      <c r="E104" s="87"/>
      <c r="F104" s="93"/>
      <c r="G104" s="94">
        <f>G105</f>
        <v>2010</v>
      </c>
      <c r="H104" s="131">
        <f>H105</f>
        <v>2010</v>
      </c>
      <c r="I104" s="94">
        <f>I105</f>
        <v>0</v>
      </c>
      <c r="J104" s="94">
        <f>J105</f>
        <v>0</v>
      </c>
      <c r="K104" s="94">
        <f>K105</f>
        <v>0</v>
      </c>
      <c r="L104" s="118"/>
      <c r="M104" s="124"/>
      <c r="N104" s="118"/>
      <c r="O104" s="118"/>
      <c r="P104" s="118"/>
      <c r="Q104" s="118"/>
      <c r="R104" s="118"/>
      <c r="S104" s="118"/>
      <c r="T104" s="118"/>
      <c r="U104" s="118"/>
      <c r="V104" s="118"/>
      <c r="W104" s="170"/>
      <c r="X104" s="170"/>
      <c r="Y104" s="118"/>
      <c r="Z104" s="118"/>
      <c r="AA104" s="118"/>
    </row>
    <row r="105" s="36" customFormat="1" ht="132" customHeight="1" spans="1:27">
      <c r="A105" s="88">
        <v>22</v>
      </c>
      <c r="B105" s="135" t="s">
        <v>578</v>
      </c>
      <c r="C105" s="88" t="s">
        <v>119</v>
      </c>
      <c r="D105" s="88" t="s">
        <v>120</v>
      </c>
      <c r="E105" s="116" t="s">
        <v>579</v>
      </c>
      <c r="F105" s="90" t="s">
        <v>580</v>
      </c>
      <c r="G105" s="91">
        <v>2010</v>
      </c>
      <c r="H105" s="92">
        <v>2010</v>
      </c>
      <c r="I105" s="91"/>
      <c r="J105" s="91"/>
      <c r="K105" s="91"/>
      <c r="L105" s="116" t="s">
        <v>581</v>
      </c>
      <c r="M105" s="90" t="s">
        <v>582</v>
      </c>
      <c r="N105" s="90" t="s">
        <v>583</v>
      </c>
      <c r="O105" s="116">
        <v>175</v>
      </c>
      <c r="P105" s="116">
        <v>94</v>
      </c>
      <c r="Q105" s="107">
        <f>R105+S105</f>
        <v>0.357</v>
      </c>
      <c r="R105" s="107">
        <v>0.1584</v>
      </c>
      <c r="S105" s="107">
        <v>0.1986</v>
      </c>
      <c r="T105" s="107">
        <f>U105+V105</f>
        <v>1.428</v>
      </c>
      <c r="U105" s="107">
        <v>0.6336</v>
      </c>
      <c r="V105" s="107">
        <v>0.7944</v>
      </c>
      <c r="W105" s="88" t="s">
        <v>126</v>
      </c>
      <c r="X105" s="88" t="s">
        <v>127</v>
      </c>
      <c r="Y105" s="88" t="s">
        <v>138</v>
      </c>
      <c r="Z105" s="88" t="s">
        <v>139</v>
      </c>
      <c r="AA105" s="132" t="s">
        <v>584</v>
      </c>
    </row>
    <row r="106" s="35" customFormat="1" ht="39" customHeight="1" spans="1:27">
      <c r="A106" s="80" t="s">
        <v>585</v>
      </c>
      <c r="B106" s="81"/>
      <c r="C106" s="81"/>
      <c r="D106" s="81"/>
      <c r="E106" s="82"/>
      <c r="F106" s="93"/>
      <c r="G106" s="94">
        <f>G107+G127+G129+G131</f>
        <v>1412</v>
      </c>
      <c r="H106" s="94">
        <f>H107+H127+H129+H131</f>
        <v>810</v>
      </c>
      <c r="I106" s="131">
        <f>I107+I127+I129+I131</f>
        <v>586</v>
      </c>
      <c r="J106" s="94">
        <f>J107+J127+J129+J131</f>
        <v>0</v>
      </c>
      <c r="K106" s="94">
        <f>K107+K127+K129+K131</f>
        <v>16</v>
      </c>
      <c r="L106" s="118"/>
      <c r="M106" s="124"/>
      <c r="N106" s="118"/>
      <c r="O106" s="118"/>
      <c r="P106" s="118"/>
      <c r="Q106" s="118"/>
      <c r="R106" s="118"/>
      <c r="S106" s="118"/>
      <c r="T106" s="118"/>
      <c r="U106" s="118"/>
      <c r="V106" s="118"/>
      <c r="W106" s="170"/>
      <c r="X106" s="170"/>
      <c r="Y106" s="118"/>
      <c r="Z106" s="118"/>
      <c r="AA106" s="118"/>
    </row>
    <row r="107" s="35" customFormat="1" ht="39" customHeight="1" spans="1:27">
      <c r="A107" s="85" t="s">
        <v>586</v>
      </c>
      <c r="B107" s="86"/>
      <c r="C107" s="86"/>
      <c r="D107" s="86"/>
      <c r="E107" s="87"/>
      <c r="F107" s="93"/>
      <c r="G107" s="94">
        <f>G108</f>
        <v>200</v>
      </c>
      <c r="H107" s="94">
        <f>H108</f>
        <v>200</v>
      </c>
      <c r="I107" s="94">
        <f>I108</f>
        <v>0</v>
      </c>
      <c r="J107" s="94">
        <f>J108</f>
        <v>0</v>
      </c>
      <c r="K107" s="94">
        <f>K108</f>
        <v>0</v>
      </c>
      <c r="L107" s="118"/>
      <c r="M107" s="124"/>
      <c r="N107" s="118"/>
      <c r="O107" s="118"/>
      <c r="P107" s="118"/>
      <c r="Q107" s="118"/>
      <c r="R107" s="118"/>
      <c r="S107" s="118"/>
      <c r="T107" s="118"/>
      <c r="U107" s="118"/>
      <c r="V107" s="118"/>
      <c r="W107" s="170"/>
      <c r="X107" s="170"/>
      <c r="Y107" s="118"/>
      <c r="Z107" s="118"/>
      <c r="AA107" s="118"/>
    </row>
    <row r="108" s="40" customFormat="1" ht="136" customHeight="1" spans="1:27">
      <c r="A108" s="88">
        <v>23</v>
      </c>
      <c r="B108" s="89" t="s">
        <v>587</v>
      </c>
      <c r="C108" s="116" t="s">
        <v>119</v>
      </c>
      <c r="D108" s="116" t="s">
        <v>120</v>
      </c>
      <c r="E108" s="116" t="s">
        <v>588</v>
      </c>
      <c r="F108" s="138" t="s">
        <v>589</v>
      </c>
      <c r="G108" s="91">
        <v>200</v>
      </c>
      <c r="H108" s="91">
        <v>200</v>
      </c>
      <c r="I108" s="106"/>
      <c r="J108" s="91"/>
      <c r="K108" s="91"/>
      <c r="L108" s="116" t="s">
        <v>135</v>
      </c>
      <c r="M108" s="90" t="s">
        <v>590</v>
      </c>
      <c r="N108" s="90" t="s">
        <v>591</v>
      </c>
      <c r="O108" s="116">
        <v>137</v>
      </c>
      <c r="P108" s="116">
        <v>104</v>
      </c>
      <c r="Q108" s="116">
        <v>0.2768</v>
      </c>
      <c r="R108" s="116">
        <v>0.2768</v>
      </c>
      <c r="S108" s="116">
        <v>0</v>
      </c>
      <c r="T108" s="116">
        <v>0.8764</v>
      </c>
      <c r="U108" s="116">
        <v>0.8764</v>
      </c>
      <c r="V108" s="116">
        <v>0</v>
      </c>
      <c r="W108" s="116" t="s">
        <v>126</v>
      </c>
      <c r="X108" s="88" t="s">
        <v>127</v>
      </c>
      <c r="Y108" s="116" t="s">
        <v>592</v>
      </c>
      <c r="Z108" s="116" t="s">
        <v>593</v>
      </c>
      <c r="AA108" s="132" t="s">
        <v>594</v>
      </c>
    </row>
    <row r="109" s="41" customFormat="1" ht="136" customHeight="1" spans="1:27">
      <c r="A109" s="108"/>
      <c r="B109" s="117" t="s">
        <v>595</v>
      </c>
      <c r="C109" s="108" t="s">
        <v>119</v>
      </c>
      <c r="D109" s="108" t="s">
        <v>120</v>
      </c>
      <c r="E109" s="108" t="s">
        <v>596</v>
      </c>
      <c r="F109" s="124" t="s">
        <v>597</v>
      </c>
      <c r="G109" s="121">
        <v>5</v>
      </c>
      <c r="H109" s="121">
        <v>5</v>
      </c>
      <c r="I109" s="121"/>
      <c r="J109" s="121"/>
      <c r="K109" s="121"/>
      <c r="L109" s="118"/>
      <c r="M109" s="124" t="s">
        <v>598</v>
      </c>
      <c r="N109" s="124" t="s">
        <v>591</v>
      </c>
      <c r="O109" s="118">
        <v>13</v>
      </c>
      <c r="P109" s="118">
        <v>3</v>
      </c>
      <c r="Q109" s="118">
        <v>0.0025</v>
      </c>
      <c r="R109" s="118">
        <v>0.0025</v>
      </c>
      <c r="S109" s="118">
        <v>0</v>
      </c>
      <c r="T109" s="118">
        <v>0.0102</v>
      </c>
      <c r="U109" s="118">
        <v>0.0102</v>
      </c>
      <c r="V109" s="118">
        <v>0</v>
      </c>
      <c r="W109" s="118" t="s">
        <v>126</v>
      </c>
      <c r="X109" s="118" t="s">
        <v>127</v>
      </c>
      <c r="Y109" s="118" t="s">
        <v>599</v>
      </c>
      <c r="Z109" s="118" t="s">
        <v>600</v>
      </c>
      <c r="AA109" s="118"/>
    </row>
    <row r="110" s="41" customFormat="1" ht="136" customHeight="1" spans="1:27">
      <c r="A110" s="108"/>
      <c r="B110" s="117" t="s">
        <v>601</v>
      </c>
      <c r="C110" s="108" t="s">
        <v>119</v>
      </c>
      <c r="D110" s="108" t="s">
        <v>120</v>
      </c>
      <c r="E110" s="108" t="s">
        <v>602</v>
      </c>
      <c r="F110" s="124" t="s">
        <v>597</v>
      </c>
      <c r="G110" s="121">
        <v>20</v>
      </c>
      <c r="H110" s="121">
        <v>20</v>
      </c>
      <c r="I110" s="121"/>
      <c r="J110" s="121"/>
      <c r="K110" s="121"/>
      <c r="L110" s="118"/>
      <c r="M110" s="124" t="s">
        <v>603</v>
      </c>
      <c r="N110" s="124" t="s">
        <v>591</v>
      </c>
      <c r="O110" s="118">
        <v>13</v>
      </c>
      <c r="P110" s="118">
        <v>2</v>
      </c>
      <c r="Q110" s="118">
        <v>0.0212</v>
      </c>
      <c r="R110" s="118">
        <v>0.0212</v>
      </c>
      <c r="S110" s="118">
        <v>0</v>
      </c>
      <c r="T110" s="118">
        <v>0.0858</v>
      </c>
      <c r="U110" s="118">
        <v>0.0858</v>
      </c>
      <c r="V110" s="118">
        <v>0</v>
      </c>
      <c r="W110" s="118" t="s">
        <v>126</v>
      </c>
      <c r="X110" s="118" t="s">
        <v>127</v>
      </c>
      <c r="Y110" s="118" t="s">
        <v>604</v>
      </c>
      <c r="Z110" s="118" t="s">
        <v>605</v>
      </c>
      <c r="AA110" s="118"/>
    </row>
    <row r="111" s="41" customFormat="1" ht="136" customHeight="1" spans="1:27">
      <c r="A111" s="108"/>
      <c r="B111" s="117" t="s">
        <v>606</v>
      </c>
      <c r="C111" s="108" t="s">
        <v>119</v>
      </c>
      <c r="D111" s="108" t="s">
        <v>120</v>
      </c>
      <c r="E111" s="108" t="s">
        <v>607</v>
      </c>
      <c r="F111" s="124" t="s">
        <v>597</v>
      </c>
      <c r="G111" s="121">
        <v>12</v>
      </c>
      <c r="H111" s="121">
        <v>12</v>
      </c>
      <c r="I111" s="121"/>
      <c r="J111" s="121"/>
      <c r="K111" s="121"/>
      <c r="L111" s="118"/>
      <c r="M111" s="124" t="s">
        <v>608</v>
      </c>
      <c r="N111" s="124" t="s">
        <v>591</v>
      </c>
      <c r="O111" s="118">
        <v>5</v>
      </c>
      <c r="P111" s="118">
        <v>3</v>
      </c>
      <c r="Q111" s="118">
        <v>0.0151</v>
      </c>
      <c r="R111" s="118">
        <v>0.0151</v>
      </c>
      <c r="S111" s="118">
        <v>0</v>
      </c>
      <c r="T111" s="118">
        <v>0.0606</v>
      </c>
      <c r="U111" s="118">
        <v>0.0606</v>
      </c>
      <c r="V111" s="118">
        <v>0</v>
      </c>
      <c r="W111" s="118" t="s">
        <v>126</v>
      </c>
      <c r="X111" s="118" t="s">
        <v>127</v>
      </c>
      <c r="Y111" s="118" t="s">
        <v>609</v>
      </c>
      <c r="Z111" s="118" t="s">
        <v>610</v>
      </c>
      <c r="AA111" s="118"/>
    </row>
    <row r="112" s="41" customFormat="1" ht="136" customHeight="1" spans="1:27">
      <c r="A112" s="108"/>
      <c r="B112" s="117" t="s">
        <v>611</v>
      </c>
      <c r="C112" s="108" t="s">
        <v>119</v>
      </c>
      <c r="D112" s="108" t="s">
        <v>120</v>
      </c>
      <c r="E112" s="108" t="s">
        <v>612</v>
      </c>
      <c r="F112" s="124" t="s">
        <v>597</v>
      </c>
      <c r="G112" s="121">
        <v>12</v>
      </c>
      <c r="H112" s="121">
        <v>12</v>
      </c>
      <c r="I112" s="121"/>
      <c r="J112" s="121"/>
      <c r="K112" s="121"/>
      <c r="L112" s="118"/>
      <c r="M112" s="124" t="s">
        <v>608</v>
      </c>
      <c r="N112" s="124" t="s">
        <v>591</v>
      </c>
      <c r="O112" s="118">
        <v>13</v>
      </c>
      <c r="P112" s="118">
        <v>5</v>
      </c>
      <c r="Q112" s="118">
        <v>0.0162</v>
      </c>
      <c r="R112" s="118">
        <v>0.0162</v>
      </c>
      <c r="S112" s="118">
        <v>0</v>
      </c>
      <c r="T112" s="118">
        <v>0.0649</v>
      </c>
      <c r="U112" s="118">
        <v>0.0649</v>
      </c>
      <c r="V112" s="118">
        <v>0</v>
      </c>
      <c r="W112" s="118" t="s">
        <v>126</v>
      </c>
      <c r="X112" s="118" t="s">
        <v>127</v>
      </c>
      <c r="Y112" s="118" t="s">
        <v>613</v>
      </c>
      <c r="Z112" s="118" t="s">
        <v>614</v>
      </c>
      <c r="AA112" s="118"/>
    </row>
    <row r="113" s="41" customFormat="1" ht="136" customHeight="1" spans="1:27">
      <c r="A113" s="108"/>
      <c r="B113" s="117" t="s">
        <v>615</v>
      </c>
      <c r="C113" s="108" t="s">
        <v>119</v>
      </c>
      <c r="D113" s="108" t="s">
        <v>120</v>
      </c>
      <c r="E113" s="108" t="s">
        <v>616</v>
      </c>
      <c r="F113" s="124" t="s">
        <v>597</v>
      </c>
      <c r="G113" s="121">
        <v>12</v>
      </c>
      <c r="H113" s="121">
        <v>12</v>
      </c>
      <c r="I113" s="121"/>
      <c r="J113" s="121"/>
      <c r="K113" s="121"/>
      <c r="L113" s="118"/>
      <c r="M113" s="124" t="s">
        <v>608</v>
      </c>
      <c r="N113" s="124" t="s">
        <v>591</v>
      </c>
      <c r="O113" s="118">
        <v>8</v>
      </c>
      <c r="P113" s="118">
        <v>8</v>
      </c>
      <c r="Q113" s="118">
        <v>0.0173</v>
      </c>
      <c r="R113" s="118">
        <v>0.0173</v>
      </c>
      <c r="S113" s="118">
        <v>0</v>
      </c>
      <c r="T113" s="118">
        <v>0.0682</v>
      </c>
      <c r="U113" s="118">
        <v>0.0682</v>
      </c>
      <c r="V113" s="118">
        <v>0</v>
      </c>
      <c r="W113" s="118" t="s">
        <v>126</v>
      </c>
      <c r="X113" s="118" t="s">
        <v>127</v>
      </c>
      <c r="Y113" s="118" t="s">
        <v>617</v>
      </c>
      <c r="Z113" s="118" t="s">
        <v>618</v>
      </c>
      <c r="AA113" s="118"/>
    </row>
    <row r="114" s="41" customFormat="1" ht="136" customHeight="1" spans="1:27">
      <c r="A114" s="108"/>
      <c r="B114" s="117" t="s">
        <v>619</v>
      </c>
      <c r="C114" s="108" t="s">
        <v>119</v>
      </c>
      <c r="D114" s="108" t="s">
        <v>120</v>
      </c>
      <c r="E114" s="108" t="s">
        <v>620</v>
      </c>
      <c r="F114" s="124" t="s">
        <v>597</v>
      </c>
      <c r="G114" s="121">
        <v>4</v>
      </c>
      <c r="H114" s="121">
        <v>4</v>
      </c>
      <c r="I114" s="121"/>
      <c r="J114" s="121"/>
      <c r="K114" s="121"/>
      <c r="L114" s="118"/>
      <c r="M114" s="124" t="s">
        <v>621</v>
      </c>
      <c r="N114" s="124" t="s">
        <v>591</v>
      </c>
      <c r="O114" s="118">
        <v>6</v>
      </c>
      <c r="P114" s="118">
        <v>4</v>
      </c>
      <c r="Q114" s="118">
        <v>0.065</v>
      </c>
      <c r="R114" s="118">
        <v>0.065</v>
      </c>
      <c r="S114" s="118">
        <v>0</v>
      </c>
      <c r="T114" s="118">
        <v>0.0261</v>
      </c>
      <c r="U114" s="118">
        <v>0.0261</v>
      </c>
      <c r="V114" s="118">
        <v>0</v>
      </c>
      <c r="W114" s="118" t="s">
        <v>126</v>
      </c>
      <c r="X114" s="118" t="s">
        <v>127</v>
      </c>
      <c r="Y114" s="118" t="s">
        <v>622</v>
      </c>
      <c r="Z114" s="118" t="s">
        <v>623</v>
      </c>
      <c r="AA114" s="118"/>
    </row>
    <row r="115" s="41" customFormat="1" ht="136" customHeight="1" spans="1:27">
      <c r="A115" s="108"/>
      <c r="B115" s="117" t="s">
        <v>624</v>
      </c>
      <c r="C115" s="108" t="s">
        <v>119</v>
      </c>
      <c r="D115" s="108" t="s">
        <v>120</v>
      </c>
      <c r="E115" s="108" t="s">
        <v>625</v>
      </c>
      <c r="F115" s="124" t="s">
        <v>597</v>
      </c>
      <c r="G115" s="121">
        <v>10</v>
      </c>
      <c r="H115" s="121">
        <v>10</v>
      </c>
      <c r="I115" s="121"/>
      <c r="J115" s="121"/>
      <c r="K115" s="121"/>
      <c r="L115" s="118"/>
      <c r="M115" s="124" t="s">
        <v>626</v>
      </c>
      <c r="N115" s="124" t="s">
        <v>591</v>
      </c>
      <c r="O115" s="118">
        <v>7</v>
      </c>
      <c r="P115" s="118">
        <v>12</v>
      </c>
      <c r="Q115" s="118">
        <v>0.0112</v>
      </c>
      <c r="R115" s="118">
        <v>0.0112</v>
      </c>
      <c r="S115" s="118">
        <v>0</v>
      </c>
      <c r="T115" s="118">
        <v>0.0432</v>
      </c>
      <c r="U115" s="118">
        <v>0.0432</v>
      </c>
      <c r="V115" s="118">
        <v>0</v>
      </c>
      <c r="W115" s="118" t="s">
        <v>126</v>
      </c>
      <c r="X115" s="118" t="s">
        <v>127</v>
      </c>
      <c r="Y115" s="118" t="s">
        <v>627</v>
      </c>
      <c r="Z115" s="118" t="s">
        <v>628</v>
      </c>
      <c r="AA115" s="118"/>
    </row>
    <row r="116" s="41" customFormat="1" ht="136" customHeight="1" spans="1:27">
      <c r="A116" s="108"/>
      <c r="B116" s="117" t="s">
        <v>629</v>
      </c>
      <c r="C116" s="108" t="s">
        <v>119</v>
      </c>
      <c r="D116" s="108" t="s">
        <v>120</v>
      </c>
      <c r="E116" s="108" t="s">
        <v>630</v>
      </c>
      <c r="F116" s="124" t="s">
        <v>597</v>
      </c>
      <c r="G116" s="121">
        <v>6</v>
      </c>
      <c r="H116" s="121">
        <v>6</v>
      </c>
      <c r="I116" s="121"/>
      <c r="J116" s="121"/>
      <c r="K116" s="121"/>
      <c r="L116" s="118"/>
      <c r="M116" s="124" t="s">
        <v>631</v>
      </c>
      <c r="N116" s="124" t="s">
        <v>591</v>
      </c>
      <c r="O116" s="118">
        <v>6</v>
      </c>
      <c r="P116" s="118">
        <v>6</v>
      </c>
      <c r="Q116" s="118">
        <v>0.0078</v>
      </c>
      <c r="R116" s="118">
        <v>0.0078</v>
      </c>
      <c r="S116" s="118">
        <v>0</v>
      </c>
      <c r="T116" s="118">
        <v>0.0322</v>
      </c>
      <c r="U116" s="118">
        <v>0.0322</v>
      </c>
      <c r="V116" s="118">
        <v>0</v>
      </c>
      <c r="W116" s="118" t="s">
        <v>126</v>
      </c>
      <c r="X116" s="118" t="s">
        <v>127</v>
      </c>
      <c r="Y116" s="118" t="s">
        <v>632</v>
      </c>
      <c r="Z116" s="118" t="s">
        <v>633</v>
      </c>
      <c r="AA116" s="118"/>
    </row>
    <row r="117" s="41" customFormat="1" ht="136" customHeight="1" spans="1:27">
      <c r="A117" s="108"/>
      <c r="B117" s="117" t="s">
        <v>634</v>
      </c>
      <c r="C117" s="108" t="s">
        <v>119</v>
      </c>
      <c r="D117" s="108" t="s">
        <v>120</v>
      </c>
      <c r="E117" s="108" t="s">
        <v>635</v>
      </c>
      <c r="F117" s="124" t="s">
        <v>597</v>
      </c>
      <c r="G117" s="121">
        <v>18</v>
      </c>
      <c r="H117" s="121">
        <v>18</v>
      </c>
      <c r="I117" s="121"/>
      <c r="J117" s="121"/>
      <c r="K117" s="121"/>
      <c r="L117" s="118"/>
      <c r="M117" s="124" t="s">
        <v>636</v>
      </c>
      <c r="N117" s="124" t="s">
        <v>591</v>
      </c>
      <c r="O117" s="118">
        <v>14</v>
      </c>
      <c r="P117" s="118">
        <v>2</v>
      </c>
      <c r="Q117" s="118">
        <v>0.0229</v>
      </c>
      <c r="R117" s="118">
        <v>0.0229</v>
      </c>
      <c r="S117" s="118">
        <v>0</v>
      </c>
      <c r="T117" s="118">
        <v>0.0935</v>
      </c>
      <c r="U117" s="118">
        <v>0.0935</v>
      </c>
      <c r="V117" s="118">
        <v>0</v>
      </c>
      <c r="W117" s="118" t="s">
        <v>126</v>
      </c>
      <c r="X117" s="118" t="s">
        <v>127</v>
      </c>
      <c r="Y117" s="118" t="s">
        <v>637</v>
      </c>
      <c r="Z117" s="118" t="s">
        <v>638</v>
      </c>
      <c r="AA117" s="118"/>
    </row>
    <row r="118" s="41" customFormat="1" ht="136" customHeight="1" spans="1:27">
      <c r="A118" s="108"/>
      <c r="B118" s="117" t="s">
        <v>639</v>
      </c>
      <c r="C118" s="108" t="s">
        <v>119</v>
      </c>
      <c r="D118" s="108" t="s">
        <v>120</v>
      </c>
      <c r="E118" s="108" t="s">
        <v>640</v>
      </c>
      <c r="F118" s="124" t="s">
        <v>597</v>
      </c>
      <c r="G118" s="121">
        <v>3</v>
      </c>
      <c r="H118" s="121">
        <v>3</v>
      </c>
      <c r="I118" s="121"/>
      <c r="J118" s="121"/>
      <c r="K118" s="121"/>
      <c r="L118" s="118"/>
      <c r="M118" s="124" t="s">
        <v>641</v>
      </c>
      <c r="N118" s="124" t="s">
        <v>591</v>
      </c>
      <c r="O118" s="118">
        <v>1</v>
      </c>
      <c r="P118" s="118">
        <v>7</v>
      </c>
      <c r="Q118" s="118">
        <v>0.0025</v>
      </c>
      <c r="R118" s="118">
        <v>0.0025</v>
      </c>
      <c r="S118" s="118">
        <v>0</v>
      </c>
      <c r="T118" s="118">
        <v>0.0111</v>
      </c>
      <c r="U118" s="118">
        <v>0.0111</v>
      </c>
      <c r="V118" s="118">
        <v>0</v>
      </c>
      <c r="W118" s="118" t="s">
        <v>126</v>
      </c>
      <c r="X118" s="118" t="s">
        <v>127</v>
      </c>
      <c r="Y118" s="118" t="s">
        <v>642</v>
      </c>
      <c r="Z118" s="118" t="s">
        <v>643</v>
      </c>
      <c r="AA118" s="118"/>
    </row>
    <row r="119" s="41" customFormat="1" ht="136" customHeight="1" spans="1:27">
      <c r="A119" s="108"/>
      <c r="B119" s="117" t="s">
        <v>644</v>
      </c>
      <c r="C119" s="108" t="s">
        <v>119</v>
      </c>
      <c r="D119" s="108" t="s">
        <v>120</v>
      </c>
      <c r="E119" s="108" t="s">
        <v>645</v>
      </c>
      <c r="F119" s="124" t="s">
        <v>597</v>
      </c>
      <c r="G119" s="121">
        <v>10</v>
      </c>
      <c r="H119" s="121">
        <v>10</v>
      </c>
      <c r="I119" s="121"/>
      <c r="J119" s="121"/>
      <c r="K119" s="121"/>
      <c r="L119" s="118"/>
      <c r="M119" s="124" t="s">
        <v>626</v>
      </c>
      <c r="N119" s="124" t="s">
        <v>591</v>
      </c>
      <c r="O119" s="118">
        <v>8</v>
      </c>
      <c r="P119" s="118">
        <v>12</v>
      </c>
      <c r="Q119" s="118">
        <v>0.0112</v>
      </c>
      <c r="R119" s="118">
        <v>0.0112</v>
      </c>
      <c r="S119" s="118">
        <v>0</v>
      </c>
      <c r="T119" s="118">
        <v>0.0458</v>
      </c>
      <c r="U119" s="118">
        <v>0.0458</v>
      </c>
      <c r="V119" s="118">
        <v>0</v>
      </c>
      <c r="W119" s="118" t="s">
        <v>126</v>
      </c>
      <c r="X119" s="118" t="s">
        <v>127</v>
      </c>
      <c r="Y119" s="118" t="s">
        <v>646</v>
      </c>
      <c r="Z119" s="118" t="s">
        <v>647</v>
      </c>
      <c r="AA119" s="118"/>
    </row>
    <row r="120" s="41" customFormat="1" ht="136" customHeight="1" spans="1:27">
      <c r="A120" s="108"/>
      <c r="B120" s="117" t="s">
        <v>648</v>
      </c>
      <c r="C120" s="108" t="s">
        <v>119</v>
      </c>
      <c r="D120" s="108" t="s">
        <v>120</v>
      </c>
      <c r="E120" s="108" t="s">
        <v>649</v>
      </c>
      <c r="F120" s="124" t="s">
        <v>597</v>
      </c>
      <c r="G120" s="121">
        <v>3</v>
      </c>
      <c r="H120" s="121">
        <v>3</v>
      </c>
      <c r="I120" s="121"/>
      <c r="J120" s="121"/>
      <c r="K120" s="121"/>
      <c r="L120" s="118"/>
      <c r="M120" s="124" t="s">
        <v>641</v>
      </c>
      <c r="N120" s="124" t="s">
        <v>591</v>
      </c>
      <c r="O120" s="118">
        <v>4</v>
      </c>
      <c r="P120" s="118">
        <v>10</v>
      </c>
      <c r="Q120" s="118">
        <v>0.0023</v>
      </c>
      <c r="R120" s="118">
        <v>0.0023</v>
      </c>
      <c r="S120" s="118">
        <v>0</v>
      </c>
      <c r="T120" s="118">
        <v>0.0102</v>
      </c>
      <c r="U120" s="118">
        <v>0.0102</v>
      </c>
      <c r="V120" s="118">
        <v>0</v>
      </c>
      <c r="W120" s="118" t="s">
        <v>126</v>
      </c>
      <c r="X120" s="118" t="s">
        <v>127</v>
      </c>
      <c r="Y120" s="118" t="s">
        <v>650</v>
      </c>
      <c r="Z120" s="118" t="s">
        <v>651</v>
      </c>
      <c r="AA120" s="118"/>
    </row>
    <row r="121" s="41" customFormat="1" ht="136" customHeight="1" spans="1:27">
      <c r="A121" s="108"/>
      <c r="B121" s="117" t="s">
        <v>652</v>
      </c>
      <c r="C121" s="108" t="s">
        <v>119</v>
      </c>
      <c r="D121" s="108" t="s">
        <v>120</v>
      </c>
      <c r="E121" s="108" t="s">
        <v>653</v>
      </c>
      <c r="F121" s="124" t="s">
        <v>654</v>
      </c>
      <c r="G121" s="121">
        <v>18</v>
      </c>
      <c r="H121" s="121">
        <v>18</v>
      </c>
      <c r="I121" s="121"/>
      <c r="J121" s="121"/>
      <c r="K121" s="121"/>
      <c r="L121" s="118"/>
      <c r="M121" s="124" t="s">
        <v>655</v>
      </c>
      <c r="N121" s="124" t="s">
        <v>591</v>
      </c>
      <c r="O121" s="118">
        <v>7</v>
      </c>
      <c r="P121" s="118">
        <v>6</v>
      </c>
      <c r="Q121" s="118">
        <v>0.0121</v>
      </c>
      <c r="R121" s="118">
        <v>0.0121</v>
      </c>
      <c r="S121" s="118">
        <v>0</v>
      </c>
      <c r="T121" s="118">
        <v>0.0483</v>
      </c>
      <c r="U121" s="118">
        <v>0.0483</v>
      </c>
      <c r="V121" s="118">
        <v>0</v>
      </c>
      <c r="W121" s="118" t="s">
        <v>126</v>
      </c>
      <c r="X121" s="118" t="s">
        <v>127</v>
      </c>
      <c r="Y121" s="118" t="s">
        <v>656</v>
      </c>
      <c r="Z121" s="118" t="s">
        <v>657</v>
      </c>
      <c r="AA121" s="118"/>
    </row>
    <row r="122" s="41" customFormat="1" ht="136" customHeight="1" spans="1:27">
      <c r="A122" s="108"/>
      <c r="B122" s="117" t="s">
        <v>658</v>
      </c>
      <c r="C122" s="108" t="s">
        <v>119</v>
      </c>
      <c r="D122" s="108" t="s">
        <v>120</v>
      </c>
      <c r="E122" s="108" t="s">
        <v>659</v>
      </c>
      <c r="F122" s="124" t="s">
        <v>597</v>
      </c>
      <c r="G122" s="121">
        <v>20</v>
      </c>
      <c r="H122" s="121">
        <v>20</v>
      </c>
      <c r="I122" s="121"/>
      <c r="J122" s="121"/>
      <c r="K122" s="121"/>
      <c r="L122" s="118"/>
      <c r="M122" s="124" t="s">
        <v>603</v>
      </c>
      <c r="N122" s="124" t="s">
        <v>591</v>
      </c>
      <c r="O122" s="118">
        <v>5</v>
      </c>
      <c r="P122" s="118">
        <v>1</v>
      </c>
      <c r="Q122" s="118">
        <v>0.0182</v>
      </c>
      <c r="R122" s="118">
        <v>0.0182</v>
      </c>
      <c r="S122" s="118">
        <v>0</v>
      </c>
      <c r="T122" s="118">
        <v>0.0729</v>
      </c>
      <c r="U122" s="118">
        <v>0.0729</v>
      </c>
      <c r="V122" s="118">
        <v>0</v>
      </c>
      <c r="W122" s="118" t="s">
        <v>126</v>
      </c>
      <c r="X122" s="118" t="s">
        <v>127</v>
      </c>
      <c r="Y122" s="118" t="s">
        <v>660</v>
      </c>
      <c r="Z122" s="118" t="s">
        <v>661</v>
      </c>
      <c r="AA122" s="118"/>
    </row>
    <row r="123" s="41" customFormat="1" ht="136" customHeight="1" spans="1:27">
      <c r="A123" s="108"/>
      <c r="B123" s="117" t="s">
        <v>662</v>
      </c>
      <c r="C123" s="108" t="s">
        <v>119</v>
      </c>
      <c r="D123" s="108" t="s">
        <v>120</v>
      </c>
      <c r="E123" s="108" t="s">
        <v>663</v>
      </c>
      <c r="F123" s="124" t="s">
        <v>597</v>
      </c>
      <c r="G123" s="121">
        <v>12</v>
      </c>
      <c r="H123" s="121">
        <v>12</v>
      </c>
      <c r="I123" s="121"/>
      <c r="J123" s="121"/>
      <c r="K123" s="121"/>
      <c r="L123" s="118"/>
      <c r="M123" s="124" t="s">
        <v>608</v>
      </c>
      <c r="N123" s="124" t="s">
        <v>591</v>
      </c>
      <c r="O123" s="118">
        <v>7</v>
      </c>
      <c r="P123" s="118">
        <v>5</v>
      </c>
      <c r="Q123" s="118">
        <v>0.0135</v>
      </c>
      <c r="R123" s="118">
        <v>0.0135</v>
      </c>
      <c r="S123" s="118">
        <v>0</v>
      </c>
      <c r="T123" s="118">
        <v>0.0541</v>
      </c>
      <c r="U123" s="118">
        <v>0.0541</v>
      </c>
      <c r="V123" s="118">
        <v>0</v>
      </c>
      <c r="W123" s="118" t="s">
        <v>126</v>
      </c>
      <c r="X123" s="118" t="s">
        <v>127</v>
      </c>
      <c r="Y123" s="118" t="s">
        <v>664</v>
      </c>
      <c r="Z123" s="118" t="s">
        <v>665</v>
      </c>
      <c r="AA123" s="118"/>
    </row>
    <row r="124" s="41" customFormat="1" ht="136" customHeight="1" spans="1:27">
      <c r="A124" s="108"/>
      <c r="B124" s="117" t="s">
        <v>666</v>
      </c>
      <c r="C124" s="108" t="s">
        <v>119</v>
      </c>
      <c r="D124" s="108" t="s">
        <v>120</v>
      </c>
      <c r="E124" s="108" t="s">
        <v>667</v>
      </c>
      <c r="F124" s="124" t="s">
        <v>654</v>
      </c>
      <c r="G124" s="121">
        <v>12</v>
      </c>
      <c r="H124" s="121">
        <v>12</v>
      </c>
      <c r="I124" s="121"/>
      <c r="J124" s="121"/>
      <c r="K124" s="121"/>
      <c r="L124" s="118"/>
      <c r="M124" s="124" t="s">
        <v>668</v>
      </c>
      <c r="N124" s="124" t="s">
        <v>591</v>
      </c>
      <c r="O124" s="118">
        <v>8</v>
      </c>
      <c r="P124" s="118">
        <v>6</v>
      </c>
      <c r="Q124" s="118">
        <v>0.0142</v>
      </c>
      <c r="R124" s="118">
        <v>0.0142</v>
      </c>
      <c r="S124" s="118">
        <v>0</v>
      </c>
      <c r="T124" s="118">
        <v>0.0555</v>
      </c>
      <c r="U124" s="118">
        <v>0.0555</v>
      </c>
      <c r="V124" s="118">
        <v>0</v>
      </c>
      <c r="W124" s="118" t="s">
        <v>126</v>
      </c>
      <c r="X124" s="118" t="s">
        <v>127</v>
      </c>
      <c r="Y124" s="118" t="s">
        <v>669</v>
      </c>
      <c r="Z124" s="118" t="s">
        <v>670</v>
      </c>
      <c r="AA124" s="118"/>
    </row>
    <row r="125" s="41" customFormat="1" ht="136" customHeight="1" spans="1:27">
      <c r="A125" s="108"/>
      <c r="B125" s="117" t="s">
        <v>671</v>
      </c>
      <c r="C125" s="108" t="s">
        <v>119</v>
      </c>
      <c r="D125" s="108" t="s">
        <v>120</v>
      </c>
      <c r="E125" s="108" t="s">
        <v>672</v>
      </c>
      <c r="F125" s="124" t="s">
        <v>654</v>
      </c>
      <c r="G125" s="121">
        <v>18</v>
      </c>
      <c r="H125" s="121">
        <v>18</v>
      </c>
      <c r="I125" s="121"/>
      <c r="J125" s="121"/>
      <c r="K125" s="121"/>
      <c r="L125" s="118"/>
      <c r="M125" s="124" t="s">
        <v>636</v>
      </c>
      <c r="N125" s="124" t="s">
        <v>591</v>
      </c>
      <c r="O125" s="118">
        <v>5</v>
      </c>
      <c r="P125" s="118">
        <v>5</v>
      </c>
      <c r="Q125" s="118">
        <v>0.0168</v>
      </c>
      <c r="R125" s="118">
        <v>0.0168</v>
      </c>
      <c r="S125" s="118">
        <v>0</v>
      </c>
      <c r="T125" s="118">
        <v>0.0652</v>
      </c>
      <c r="U125" s="118">
        <v>0.0652</v>
      </c>
      <c r="V125" s="118">
        <v>0</v>
      </c>
      <c r="W125" s="118" t="s">
        <v>126</v>
      </c>
      <c r="X125" s="118" t="s">
        <v>127</v>
      </c>
      <c r="Y125" s="118" t="s">
        <v>673</v>
      </c>
      <c r="Z125" s="118" t="s">
        <v>674</v>
      </c>
      <c r="AA125" s="118"/>
    </row>
    <row r="126" s="41" customFormat="1" ht="136" customHeight="1" spans="1:27">
      <c r="A126" s="108"/>
      <c r="B126" s="117" t="s">
        <v>675</v>
      </c>
      <c r="C126" s="108" t="s">
        <v>119</v>
      </c>
      <c r="D126" s="108" t="s">
        <v>120</v>
      </c>
      <c r="E126" s="108" t="s">
        <v>676</v>
      </c>
      <c r="F126" s="124" t="s">
        <v>597</v>
      </c>
      <c r="G126" s="121">
        <v>5</v>
      </c>
      <c r="H126" s="121">
        <v>5</v>
      </c>
      <c r="I126" s="121"/>
      <c r="J126" s="121"/>
      <c r="K126" s="121"/>
      <c r="L126" s="118"/>
      <c r="M126" s="124" t="s">
        <v>598</v>
      </c>
      <c r="N126" s="124" t="s">
        <v>591</v>
      </c>
      <c r="O126" s="118">
        <v>7</v>
      </c>
      <c r="P126" s="118">
        <v>7</v>
      </c>
      <c r="Q126" s="118">
        <v>0.0068</v>
      </c>
      <c r="R126" s="118">
        <v>0.0068</v>
      </c>
      <c r="S126" s="118">
        <v>0</v>
      </c>
      <c r="T126" s="118">
        <v>0.0286</v>
      </c>
      <c r="U126" s="118">
        <v>0.0286</v>
      </c>
      <c r="V126" s="118">
        <v>0</v>
      </c>
      <c r="W126" s="118" t="s">
        <v>126</v>
      </c>
      <c r="X126" s="118" t="s">
        <v>127</v>
      </c>
      <c r="Y126" s="118" t="s">
        <v>677</v>
      </c>
      <c r="Z126" s="118" t="s">
        <v>678</v>
      </c>
      <c r="AA126" s="118"/>
    </row>
    <row r="127" s="41" customFormat="1" ht="39" customHeight="1" spans="1:27">
      <c r="A127" s="85" t="s">
        <v>679</v>
      </c>
      <c r="B127" s="86"/>
      <c r="C127" s="86"/>
      <c r="D127" s="86"/>
      <c r="E127" s="87"/>
      <c r="F127" s="93"/>
      <c r="G127" s="91">
        <f>G128</f>
        <v>610</v>
      </c>
      <c r="H127" s="91">
        <f>H128</f>
        <v>610</v>
      </c>
      <c r="I127" s="91">
        <f>I128</f>
        <v>0</v>
      </c>
      <c r="J127" s="91">
        <f>J128</f>
        <v>0</v>
      </c>
      <c r="K127" s="91">
        <f>K128</f>
        <v>0</v>
      </c>
      <c r="L127" s="118"/>
      <c r="M127" s="124"/>
      <c r="N127" s="118"/>
      <c r="O127" s="118"/>
      <c r="P127" s="118"/>
      <c r="Q127" s="118"/>
      <c r="R127" s="118"/>
      <c r="S127" s="118"/>
      <c r="T127" s="118"/>
      <c r="U127" s="118"/>
      <c r="V127" s="118"/>
      <c r="W127" s="170"/>
      <c r="X127" s="170"/>
      <c r="Y127" s="118"/>
      <c r="Z127" s="118"/>
      <c r="AA127" s="118"/>
    </row>
    <row r="128" s="36" customFormat="1" ht="162" customHeight="1" spans="1:27">
      <c r="A128" s="88">
        <v>24</v>
      </c>
      <c r="B128" s="89" t="s">
        <v>680</v>
      </c>
      <c r="C128" s="88" t="s">
        <v>119</v>
      </c>
      <c r="D128" s="88" t="s">
        <v>120</v>
      </c>
      <c r="E128" s="88" t="s">
        <v>681</v>
      </c>
      <c r="F128" s="90" t="s">
        <v>682</v>
      </c>
      <c r="G128" s="91">
        <v>610</v>
      </c>
      <c r="H128" s="91">
        <v>610</v>
      </c>
      <c r="I128" s="91"/>
      <c r="J128" s="91"/>
      <c r="K128" s="91"/>
      <c r="L128" s="116" t="s">
        <v>683</v>
      </c>
      <c r="M128" s="132" t="s">
        <v>684</v>
      </c>
      <c r="N128" s="132" t="s">
        <v>685</v>
      </c>
      <c r="O128" s="116">
        <v>76</v>
      </c>
      <c r="P128" s="116">
        <v>49</v>
      </c>
      <c r="Q128" s="116">
        <v>0.0174</v>
      </c>
      <c r="R128" s="116">
        <v>0.0058</v>
      </c>
      <c r="S128" s="116">
        <v>0.0116</v>
      </c>
      <c r="T128" s="116">
        <v>0.0711</v>
      </c>
      <c r="U128" s="116">
        <v>0.0225</v>
      </c>
      <c r="V128" s="116">
        <v>0.0486</v>
      </c>
      <c r="W128" s="168" t="s">
        <v>126</v>
      </c>
      <c r="X128" s="168" t="s">
        <v>127</v>
      </c>
      <c r="Y128" s="116" t="s">
        <v>686</v>
      </c>
      <c r="Z128" s="116" t="s">
        <v>687</v>
      </c>
      <c r="AA128" s="132" t="s">
        <v>688</v>
      </c>
    </row>
    <row r="129" s="35" customFormat="1" ht="39" customHeight="1" spans="1:27">
      <c r="A129" s="85" t="s">
        <v>689</v>
      </c>
      <c r="B129" s="86"/>
      <c r="C129" s="86"/>
      <c r="D129" s="86"/>
      <c r="E129" s="87"/>
      <c r="F129" s="93"/>
      <c r="G129" s="94">
        <f>G130</f>
        <v>16</v>
      </c>
      <c r="H129" s="94">
        <f>H130</f>
        <v>0</v>
      </c>
      <c r="I129" s="94">
        <f>I130</f>
        <v>0</v>
      </c>
      <c r="J129" s="94">
        <f>J130</f>
        <v>0</v>
      </c>
      <c r="K129" s="94">
        <f>K130</f>
        <v>16</v>
      </c>
      <c r="L129" s="118"/>
      <c r="M129" s="124"/>
      <c r="N129" s="118"/>
      <c r="O129" s="118"/>
      <c r="P129" s="118"/>
      <c r="Q129" s="118"/>
      <c r="R129" s="118"/>
      <c r="S129" s="118"/>
      <c r="T129" s="118"/>
      <c r="U129" s="118"/>
      <c r="V129" s="118"/>
      <c r="W129" s="170"/>
      <c r="X129" s="170"/>
      <c r="Y129" s="118"/>
      <c r="Z129" s="118"/>
      <c r="AA129" s="118"/>
    </row>
    <row r="130" s="36" customFormat="1" ht="176" customHeight="1" spans="1:27">
      <c r="A130" s="88">
        <v>25</v>
      </c>
      <c r="B130" s="89" t="s">
        <v>690</v>
      </c>
      <c r="C130" s="88" t="s">
        <v>119</v>
      </c>
      <c r="D130" s="88" t="s">
        <v>120</v>
      </c>
      <c r="E130" s="88" t="s">
        <v>691</v>
      </c>
      <c r="F130" s="90" t="s">
        <v>692</v>
      </c>
      <c r="G130" s="91">
        <v>16</v>
      </c>
      <c r="H130" s="91"/>
      <c r="I130" s="91"/>
      <c r="J130" s="91"/>
      <c r="K130" s="91">
        <v>16</v>
      </c>
      <c r="L130" s="116" t="s">
        <v>204</v>
      </c>
      <c r="M130" s="132" t="s">
        <v>693</v>
      </c>
      <c r="N130" s="132" t="s">
        <v>694</v>
      </c>
      <c r="O130" s="116">
        <v>4</v>
      </c>
      <c r="P130" s="116"/>
      <c r="Q130" s="116">
        <v>0.033</v>
      </c>
      <c r="R130" s="116">
        <v>0.0106</v>
      </c>
      <c r="S130" s="116">
        <v>0.0224</v>
      </c>
      <c r="T130" s="116">
        <v>0.1543</v>
      </c>
      <c r="U130" s="116">
        <v>0.0445</v>
      </c>
      <c r="V130" s="116">
        <v>0.1008</v>
      </c>
      <c r="W130" s="116" t="s">
        <v>126</v>
      </c>
      <c r="X130" s="116" t="s">
        <v>127</v>
      </c>
      <c r="Y130" s="116" t="s">
        <v>686</v>
      </c>
      <c r="Z130" s="116" t="s">
        <v>687</v>
      </c>
      <c r="AA130" s="132" t="s">
        <v>695</v>
      </c>
    </row>
    <row r="131" s="35" customFormat="1" ht="39" customHeight="1" spans="1:27">
      <c r="A131" s="85" t="s">
        <v>233</v>
      </c>
      <c r="B131" s="86"/>
      <c r="C131" s="86"/>
      <c r="D131" s="86"/>
      <c r="E131" s="87"/>
      <c r="F131" s="93"/>
      <c r="G131" s="94">
        <f>G132</f>
        <v>586</v>
      </c>
      <c r="H131" s="94">
        <f>H132</f>
        <v>0</v>
      </c>
      <c r="I131" s="131">
        <f>I132</f>
        <v>586</v>
      </c>
      <c r="J131" s="94">
        <f>J132</f>
        <v>0</v>
      </c>
      <c r="K131" s="94">
        <f>K132</f>
        <v>0</v>
      </c>
      <c r="L131" s="118"/>
      <c r="M131" s="124"/>
      <c r="N131" s="118"/>
      <c r="O131" s="118"/>
      <c r="P131" s="118"/>
      <c r="Q131" s="118"/>
      <c r="R131" s="118"/>
      <c r="S131" s="118"/>
      <c r="T131" s="118"/>
      <c r="U131" s="118"/>
      <c r="V131" s="118"/>
      <c r="W131" s="170"/>
      <c r="X131" s="170"/>
      <c r="Y131" s="118"/>
      <c r="Z131" s="118"/>
      <c r="AA131" s="118"/>
    </row>
    <row r="132" s="36" customFormat="1" ht="261" customHeight="1" spans="1:27">
      <c r="A132" s="88">
        <v>26</v>
      </c>
      <c r="B132" s="89" t="s">
        <v>696</v>
      </c>
      <c r="C132" s="88" t="s">
        <v>119</v>
      </c>
      <c r="D132" s="88" t="s">
        <v>120</v>
      </c>
      <c r="E132" s="88" t="s">
        <v>697</v>
      </c>
      <c r="F132" s="206" t="s">
        <v>698</v>
      </c>
      <c r="G132" s="91">
        <v>586</v>
      </c>
      <c r="H132" s="91"/>
      <c r="I132" s="92">
        <v>586</v>
      </c>
      <c r="J132" s="91"/>
      <c r="K132" s="91"/>
      <c r="L132" s="116" t="s">
        <v>699</v>
      </c>
      <c r="M132" s="90" t="s">
        <v>700</v>
      </c>
      <c r="N132" s="90" t="s">
        <v>701</v>
      </c>
      <c r="O132" s="107">
        <v>11</v>
      </c>
      <c r="P132" s="107">
        <v>5</v>
      </c>
      <c r="Q132" s="107">
        <v>0.1201</v>
      </c>
      <c r="R132" s="107">
        <v>0.0371</v>
      </c>
      <c r="S132" s="107">
        <v>0.083</v>
      </c>
      <c r="T132" s="107">
        <v>0.54</v>
      </c>
      <c r="U132" s="107">
        <v>0.1669</v>
      </c>
      <c r="V132" s="107">
        <v>0.3731</v>
      </c>
      <c r="W132" s="116" t="s">
        <v>126</v>
      </c>
      <c r="X132" s="116" t="s">
        <v>127</v>
      </c>
      <c r="Y132" s="116" t="s">
        <v>686</v>
      </c>
      <c r="Z132" s="116" t="s">
        <v>687</v>
      </c>
      <c r="AA132" s="132" t="s">
        <v>702</v>
      </c>
    </row>
    <row r="133" s="35" customFormat="1" ht="39" customHeight="1" spans="1:27">
      <c r="A133" s="80" t="s">
        <v>703</v>
      </c>
      <c r="B133" s="81"/>
      <c r="C133" s="81"/>
      <c r="D133" s="81"/>
      <c r="E133" s="82"/>
      <c r="F133" s="93"/>
      <c r="G133" s="94">
        <f>G134+G135+G136+G137+G139+G138</f>
        <v>1555</v>
      </c>
      <c r="H133" s="131">
        <f>H134+H135+H136+H137+H139+H138</f>
        <v>1555</v>
      </c>
      <c r="I133" s="94">
        <f>I134+I135+I136+I137+I139+I138</f>
        <v>0</v>
      </c>
      <c r="J133" s="94">
        <f>J134+J135+J136+J137+J139+J138</f>
        <v>0</v>
      </c>
      <c r="K133" s="94">
        <f>K134+K135+K136+K137+K139+K138</f>
        <v>0</v>
      </c>
      <c r="L133" s="118"/>
      <c r="M133" s="124"/>
      <c r="N133" s="118"/>
      <c r="O133" s="118"/>
      <c r="P133" s="118"/>
      <c r="Q133" s="118"/>
      <c r="R133" s="118"/>
      <c r="S133" s="118"/>
      <c r="T133" s="118"/>
      <c r="U133" s="118"/>
      <c r="V133" s="118"/>
      <c r="W133" s="170"/>
      <c r="X133" s="170"/>
      <c r="Y133" s="118"/>
      <c r="Z133" s="118"/>
      <c r="AA133" s="118"/>
    </row>
    <row r="134" s="40" customFormat="1" ht="114" customHeight="1" spans="1:27">
      <c r="A134" s="88">
        <v>27</v>
      </c>
      <c r="B134" s="89" t="s">
        <v>704</v>
      </c>
      <c r="C134" s="88" t="s">
        <v>119</v>
      </c>
      <c r="D134" s="88" t="s">
        <v>120</v>
      </c>
      <c r="E134" s="116" t="s">
        <v>705</v>
      </c>
      <c r="F134" s="90" t="s">
        <v>706</v>
      </c>
      <c r="G134" s="91">
        <v>180</v>
      </c>
      <c r="H134" s="91">
        <v>180</v>
      </c>
      <c r="I134" s="91"/>
      <c r="J134" s="91"/>
      <c r="K134" s="91"/>
      <c r="L134" s="116" t="s">
        <v>135</v>
      </c>
      <c r="M134" s="132" t="s">
        <v>707</v>
      </c>
      <c r="N134" s="132" t="s">
        <v>708</v>
      </c>
      <c r="O134" s="116"/>
      <c r="P134" s="116">
        <v>2</v>
      </c>
      <c r="Q134" s="116">
        <f>R134+S134</f>
        <v>0.0107</v>
      </c>
      <c r="R134" s="116">
        <v>0.0035</v>
      </c>
      <c r="S134" s="116">
        <v>0.0072</v>
      </c>
      <c r="T134" s="116">
        <f>U134+V134</f>
        <v>0.0486</v>
      </c>
      <c r="U134" s="116">
        <v>0.0162</v>
      </c>
      <c r="V134" s="116">
        <v>0.0324</v>
      </c>
      <c r="W134" s="116" t="s">
        <v>126</v>
      </c>
      <c r="X134" s="116" t="s">
        <v>127</v>
      </c>
      <c r="Y134" s="116" t="s">
        <v>705</v>
      </c>
      <c r="Z134" s="116" t="s">
        <v>709</v>
      </c>
      <c r="AA134" s="132" t="s">
        <v>710</v>
      </c>
    </row>
    <row r="135" s="42" customFormat="1" ht="138" customHeight="1" spans="1:27">
      <c r="A135" s="207">
        <v>28</v>
      </c>
      <c r="B135" s="208" t="s">
        <v>711</v>
      </c>
      <c r="C135" s="207" t="s">
        <v>119</v>
      </c>
      <c r="D135" s="207" t="s">
        <v>120</v>
      </c>
      <c r="E135" s="207" t="s">
        <v>712</v>
      </c>
      <c r="F135" s="208" t="s">
        <v>713</v>
      </c>
      <c r="G135" s="209">
        <v>585</v>
      </c>
      <c r="H135" s="209">
        <v>585</v>
      </c>
      <c r="I135" s="209"/>
      <c r="J135" s="209"/>
      <c r="K135" s="209"/>
      <c r="L135" s="207" t="s">
        <v>135</v>
      </c>
      <c r="M135" s="239" t="s">
        <v>714</v>
      </c>
      <c r="N135" s="239" t="s">
        <v>715</v>
      </c>
      <c r="O135" s="207"/>
      <c r="P135" s="207">
        <v>4</v>
      </c>
      <c r="Q135" s="207">
        <v>0.0345</v>
      </c>
      <c r="R135" s="207">
        <v>0.0198</v>
      </c>
      <c r="S135" s="207">
        <v>0.0147</v>
      </c>
      <c r="T135" s="207">
        <v>0.1686</v>
      </c>
      <c r="U135" s="207">
        <v>0.0456</v>
      </c>
      <c r="V135" s="207">
        <v>0.123</v>
      </c>
      <c r="W135" s="207" t="s">
        <v>716</v>
      </c>
      <c r="X135" s="207" t="s">
        <v>717</v>
      </c>
      <c r="Y135" s="207" t="s">
        <v>374</v>
      </c>
      <c r="Z135" s="207" t="s">
        <v>718</v>
      </c>
      <c r="AA135" s="208" t="s">
        <v>719</v>
      </c>
    </row>
    <row r="136" s="42" customFormat="1" ht="120" customHeight="1" spans="1:27">
      <c r="A136" s="207">
        <v>29</v>
      </c>
      <c r="B136" s="208" t="s">
        <v>720</v>
      </c>
      <c r="C136" s="207" t="s">
        <v>119</v>
      </c>
      <c r="D136" s="207" t="s">
        <v>120</v>
      </c>
      <c r="E136" s="207" t="s">
        <v>721</v>
      </c>
      <c r="F136" s="208" t="s">
        <v>722</v>
      </c>
      <c r="G136" s="209">
        <v>200</v>
      </c>
      <c r="H136" s="209">
        <v>200</v>
      </c>
      <c r="I136" s="240"/>
      <c r="J136" s="209"/>
      <c r="K136" s="209"/>
      <c r="L136" s="207" t="s">
        <v>135</v>
      </c>
      <c r="M136" s="208" t="s">
        <v>714</v>
      </c>
      <c r="N136" s="208" t="s">
        <v>715</v>
      </c>
      <c r="O136" s="207">
        <v>1</v>
      </c>
      <c r="P136" s="239"/>
      <c r="Q136" s="239">
        <v>0.0413</v>
      </c>
      <c r="R136" s="207">
        <v>0.0146</v>
      </c>
      <c r="S136" s="207">
        <v>0.0267</v>
      </c>
      <c r="T136" s="207">
        <v>0.1792</v>
      </c>
      <c r="U136" s="207">
        <v>0.0634</v>
      </c>
      <c r="V136" s="207">
        <v>0.1158</v>
      </c>
      <c r="W136" s="207" t="s">
        <v>716</v>
      </c>
      <c r="X136" s="207" t="s">
        <v>717</v>
      </c>
      <c r="Y136" s="207" t="s">
        <v>368</v>
      </c>
      <c r="Z136" s="207" t="s">
        <v>723</v>
      </c>
      <c r="AA136" s="208" t="s">
        <v>358</v>
      </c>
    </row>
    <row r="137" s="43" customFormat="1" ht="245" customHeight="1" spans="1:27">
      <c r="A137" s="210">
        <v>30</v>
      </c>
      <c r="B137" s="208" t="s">
        <v>724</v>
      </c>
      <c r="C137" s="207" t="s">
        <v>119</v>
      </c>
      <c r="D137" s="207" t="s">
        <v>120</v>
      </c>
      <c r="E137" s="207" t="s">
        <v>725</v>
      </c>
      <c r="F137" s="208" t="s">
        <v>726</v>
      </c>
      <c r="G137" s="209">
        <v>230</v>
      </c>
      <c r="H137" s="209">
        <v>230</v>
      </c>
      <c r="I137" s="240"/>
      <c r="J137" s="209"/>
      <c r="K137" s="209"/>
      <c r="L137" s="207" t="s">
        <v>135</v>
      </c>
      <c r="M137" s="208" t="s">
        <v>727</v>
      </c>
      <c r="N137" s="208" t="s">
        <v>728</v>
      </c>
      <c r="O137" s="207">
        <v>5</v>
      </c>
      <c r="P137" s="239">
        <v>0</v>
      </c>
      <c r="Q137" s="239">
        <v>0.1106</v>
      </c>
      <c r="R137" s="207">
        <v>0.0427</v>
      </c>
      <c r="S137" s="207">
        <v>0.0679</v>
      </c>
      <c r="T137" s="207">
        <v>0.3676</v>
      </c>
      <c r="U137" s="207">
        <v>0.1757</v>
      </c>
      <c r="V137" s="207">
        <v>0.1916</v>
      </c>
      <c r="W137" s="207" t="s">
        <v>385</v>
      </c>
      <c r="X137" s="207" t="s">
        <v>386</v>
      </c>
      <c r="Y137" s="207" t="s">
        <v>729</v>
      </c>
      <c r="Z137" s="207" t="s">
        <v>730</v>
      </c>
      <c r="AA137" s="208" t="s">
        <v>731</v>
      </c>
    </row>
    <row r="138" s="36" customFormat="1" ht="117" customHeight="1" spans="1:27">
      <c r="A138" s="88">
        <v>31</v>
      </c>
      <c r="B138" s="89" t="s">
        <v>732</v>
      </c>
      <c r="C138" s="116" t="s">
        <v>119</v>
      </c>
      <c r="D138" s="116" t="s">
        <v>120</v>
      </c>
      <c r="E138" s="116" t="s">
        <v>733</v>
      </c>
      <c r="F138" s="90" t="s">
        <v>734</v>
      </c>
      <c r="G138" s="91">
        <v>300</v>
      </c>
      <c r="H138" s="91">
        <v>300</v>
      </c>
      <c r="I138" s="91"/>
      <c r="J138" s="91"/>
      <c r="K138" s="91"/>
      <c r="L138" s="116" t="s">
        <v>135</v>
      </c>
      <c r="M138" s="168" t="s">
        <v>735</v>
      </c>
      <c r="N138" s="168" t="s">
        <v>736</v>
      </c>
      <c r="O138" s="116">
        <v>8</v>
      </c>
      <c r="P138" s="116">
        <v>0</v>
      </c>
      <c r="Q138" s="116">
        <v>0.2488</v>
      </c>
      <c r="R138" s="116">
        <v>0.1076</v>
      </c>
      <c r="S138" s="116">
        <v>0.1412</v>
      </c>
      <c r="T138" s="116">
        <v>0.6525</v>
      </c>
      <c r="U138" s="116">
        <v>0.2758</v>
      </c>
      <c r="V138" s="116">
        <v>0.3767</v>
      </c>
      <c r="W138" s="116" t="s">
        <v>716</v>
      </c>
      <c r="X138" s="116" t="s">
        <v>717</v>
      </c>
      <c r="Y138" s="116" t="s">
        <v>733</v>
      </c>
      <c r="Z138" s="116" t="s">
        <v>737</v>
      </c>
      <c r="AA138" s="132" t="s">
        <v>738</v>
      </c>
    </row>
    <row r="139" s="43" customFormat="1" ht="116" customHeight="1" spans="1:27">
      <c r="A139" s="88">
        <v>32</v>
      </c>
      <c r="B139" s="89" t="s">
        <v>739</v>
      </c>
      <c r="C139" s="116" t="s">
        <v>119</v>
      </c>
      <c r="D139" s="116" t="s">
        <v>120</v>
      </c>
      <c r="E139" s="116" t="s">
        <v>740</v>
      </c>
      <c r="F139" s="90" t="s">
        <v>741</v>
      </c>
      <c r="G139" s="91">
        <v>60</v>
      </c>
      <c r="H139" s="91">
        <v>60</v>
      </c>
      <c r="I139" s="91"/>
      <c r="J139" s="91"/>
      <c r="K139" s="91"/>
      <c r="L139" s="116" t="s">
        <v>411</v>
      </c>
      <c r="M139" s="90" t="s">
        <v>742</v>
      </c>
      <c r="N139" s="90" t="s">
        <v>125</v>
      </c>
      <c r="O139" s="90"/>
      <c r="P139" s="116">
        <v>1</v>
      </c>
      <c r="Q139" s="116">
        <v>0.0063</v>
      </c>
      <c r="R139" s="116">
        <v>0.0028</v>
      </c>
      <c r="S139" s="116">
        <v>0.0035</v>
      </c>
      <c r="T139" s="116">
        <f>U139+V139</f>
        <v>0.0284</v>
      </c>
      <c r="U139" s="116">
        <v>0.0126</v>
      </c>
      <c r="V139" s="116">
        <v>0.0158</v>
      </c>
      <c r="W139" s="90" t="s">
        <v>126</v>
      </c>
      <c r="X139" s="90" t="s">
        <v>127</v>
      </c>
      <c r="Y139" s="116" t="s">
        <v>740</v>
      </c>
      <c r="Z139" s="116" t="s">
        <v>743</v>
      </c>
      <c r="AA139" s="90" t="s">
        <v>744</v>
      </c>
    </row>
    <row r="140" s="43" customFormat="1" ht="39" customHeight="1" spans="1:27">
      <c r="A140" s="211" t="s">
        <v>745</v>
      </c>
      <c r="B140" s="212"/>
      <c r="C140" s="212"/>
      <c r="D140" s="212"/>
      <c r="E140" s="213"/>
      <c r="F140" s="208"/>
      <c r="G140" s="214">
        <f>G141+G142+G143+G144+G145+G146+G147+G148+G149</f>
        <v>2458.39</v>
      </c>
      <c r="H140" s="215">
        <f>H141+H142+H143+H144+H145+H146+H147+H148+H149</f>
        <v>2358.39</v>
      </c>
      <c r="I140" s="214">
        <f>I141+I142+I143+I144+I145+I146+I147+I148+I149</f>
        <v>0</v>
      </c>
      <c r="J140" s="214">
        <f>J141+J142+J143+J144+J145+J146+J147+J148+J149</f>
        <v>0</v>
      </c>
      <c r="K140" s="214">
        <f>K141+K142+K143+K144+K145+K146+K147+K148+K149</f>
        <v>100</v>
      </c>
      <c r="L140" s="207"/>
      <c r="M140" s="208"/>
      <c r="N140" s="208"/>
      <c r="O140" s="207"/>
      <c r="P140" s="239"/>
      <c r="Q140" s="239"/>
      <c r="R140" s="207"/>
      <c r="S140" s="207"/>
      <c r="T140" s="207"/>
      <c r="U140" s="207"/>
      <c r="V140" s="207"/>
      <c r="W140" s="207"/>
      <c r="X140" s="207"/>
      <c r="Y140" s="207"/>
      <c r="Z140" s="207"/>
      <c r="AA140" s="208"/>
    </row>
    <row r="141" s="43" customFormat="1" ht="108" customHeight="1" spans="1:27">
      <c r="A141" s="88">
        <v>33</v>
      </c>
      <c r="B141" s="90" t="s">
        <v>746</v>
      </c>
      <c r="C141" s="116" t="s">
        <v>119</v>
      </c>
      <c r="D141" s="116" t="s">
        <v>747</v>
      </c>
      <c r="E141" s="116" t="s">
        <v>748</v>
      </c>
      <c r="F141" s="90" t="s">
        <v>749</v>
      </c>
      <c r="G141" s="91">
        <v>200</v>
      </c>
      <c r="H141" s="91">
        <v>200</v>
      </c>
      <c r="I141" s="91"/>
      <c r="J141" s="91"/>
      <c r="K141" s="91"/>
      <c r="L141" s="116" t="s">
        <v>135</v>
      </c>
      <c r="M141" s="90" t="s">
        <v>750</v>
      </c>
      <c r="N141" s="90" t="s">
        <v>751</v>
      </c>
      <c r="O141" s="116">
        <v>0</v>
      </c>
      <c r="P141" s="116">
        <v>1</v>
      </c>
      <c r="Q141" s="116">
        <v>0.0428</v>
      </c>
      <c r="R141" s="116">
        <v>0.0016</v>
      </c>
      <c r="S141" s="116">
        <v>0.0412</v>
      </c>
      <c r="T141" s="116">
        <v>0.1899</v>
      </c>
      <c r="U141" s="116">
        <v>0.0081</v>
      </c>
      <c r="V141" s="116">
        <v>0.1818</v>
      </c>
      <c r="W141" s="116" t="s">
        <v>752</v>
      </c>
      <c r="X141" s="116" t="s">
        <v>753</v>
      </c>
      <c r="Y141" s="116" t="s">
        <v>754</v>
      </c>
      <c r="Z141" s="116" t="s">
        <v>755</v>
      </c>
      <c r="AA141" s="90" t="s">
        <v>358</v>
      </c>
    </row>
    <row r="142" s="43" customFormat="1" ht="126" customHeight="1" spans="1:27">
      <c r="A142" s="88">
        <v>34</v>
      </c>
      <c r="B142" s="90" t="s">
        <v>756</v>
      </c>
      <c r="C142" s="116" t="s">
        <v>119</v>
      </c>
      <c r="D142" s="116" t="s">
        <v>120</v>
      </c>
      <c r="E142" s="116" t="s">
        <v>757</v>
      </c>
      <c r="F142" s="90" t="s">
        <v>758</v>
      </c>
      <c r="G142" s="91">
        <v>200</v>
      </c>
      <c r="H142" s="91">
        <v>200</v>
      </c>
      <c r="I142" s="91"/>
      <c r="J142" s="91"/>
      <c r="K142" s="91"/>
      <c r="L142" s="116" t="s">
        <v>135</v>
      </c>
      <c r="M142" s="90" t="s">
        <v>759</v>
      </c>
      <c r="N142" s="90" t="s">
        <v>760</v>
      </c>
      <c r="O142" s="116">
        <v>0</v>
      </c>
      <c r="P142" s="116">
        <v>1</v>
      </c>
      <c r="Q142" s="116">
        <f>R142+S142</f>
        <v>0.0318</v>
      </c>
      <c r="R142" s="116">
        <v>0.0046</v>
      </c>
      <c r="S142" s="116">
        <v>0.0272</v>
      </c>
      <c r="T142" s="116">
        <f>U142+V142</f>
        <v>0.1322</v>
      </c>
      <c r="U142" s="116">
        <v>0.0227</v>
      </c>
      <c r="V142" s="116">
        <v>0.1095</v>
      </c>
      <c r="W142" s="116" t="s">
        <v>752</v>
      </c>
      <c r="X142" s="116" t="s">
        <v>753</v>
      </c>
      <c r="Y142" s="116" t="s">
        <v>374</v>
      </c>
      <c r="Z142" s="116" t="s">
        <v>718</v>
      </c>
      <c r="AA142" s="90" t="s">
        <v>358</v>
      </c>
    </row>
    <row r="143" s="43" customFormat="1" ht="179" customHeight="1" spans="1:27">
      <c r="A143" s="88">
        <v>35</v>
      </c>
      <c r="B143" s="90" t="s">
        <v>761</v>
      </c>
      <c r="C143" s="116" t="s">
        <v>119</v>
      </c>
      <c r="D143" s="116" t="s">
        <v>762</v>
      </c>
      <c r="E143" s="116" t="s">
        <v>763</v>
      </c>
      <c r="F143" s="90" t="s">
        <v>764</v>
      </c>
      <c r="G143" s="91">
        <v>200</v>
      </c>
      <c r="H143" s="91">
        <v>200</v>
      </c>
      <c r="I143" s="91"/>
      <c r="J143" s="91"/>
      <c r="K143" s="91"/>
      <c r="L143" s="116" t="s">
        <v>135</v>
      </c>
      <c r="M143" s="90" t="s">
        <v>765</v>
      </c>
      <c r="N143" s="90" t="s">
        <v>766</v>
      </c>
      <c r="O143" s="116">
        <v>0</v>
      </c>
      <c r="P143" s="116">
        <v>1</v>
      </c>
      <c r="Q143" s="116">
        <v>0.0461</v>
      </c>
      <c r="R143" s="116">
        <v>0.0101</v>
      </c>
      <c r="S143" s="116">
        <v>0.036</v>
      </c>
      <c r="T143" s="116">
        <v>0.1697</v>
      </c>
      <c r="U143" s="116">
        <v>0.0392</v>
      </c>
      <c r="V143" s="116">
        <v>0.1305</v>
      </c>
      <c r="W143" s="116" t="s">
        <v>752</v>
      </c>
      <c r="X143" s="116" t="s">
        <v>753</v>
      </c>
      <c r="Y143" s="116" t="s">
        <v>243</v>
      </c>
      <c r="Z143" s="116" t="s">
        <v>767</v>
      </c>
      <c r="AA143" s="90" t="s">
        <v>358</v>
      </c>
    </row>
    <row r="144" s="43" customFormat="1" ht="135" customHeight="1" spans="1:27">
      <c r="A144" s="88">
        <v>36</v>
      </c>
      <c r="B144" s="90" t="s">
        <v>768</v>
      </c>
      <c r="C144" s="116" t="s">
        <v>119</v>
      </c>
      <c r="D144" s="116" t="s">
        <v>120</v>
      </c>
      <c r="E144" s="116" t="s">
        <v>769</v>
      </c>
      <c r="F144" s="90" t="s">
        <v>770</v>
      </c>
      <c r="G144" s="91">
        <v>180</v>
      </c>
      <c r="H144" s="91">
        <v>180</v>
      </c>
      <c r="I144" s="91"/>
      <c r="J144" s="91"/>
      <c r="K144" s="91"/>
      <c r="L144" s="116" t="s">
        <v>135</v>
      </c>
      <c r="M144" s="90" t="s">
        <v>771</v>
      </c>
      <c r="N144" s="90" t="s">
        <v>772</v>
      </c>
      <c r="O144" s="116">
        <v>1</v>
      </c>
      <c r="P144" s="116"/>
      <c r="Q144" s="116">
        <v>0.0186</v>
      </c>
      <c r="R144" s="116">
        <v>0.0082</v>
      </c>
      <c r="S144" s="116">
        <f t="shared" ref="S144:S146" si="5">Q144-R144</f>
        <v>0.0104</v>
      </c>
      <c r="T144" s="116">
        <v>0.0722</v>
      </c>
      <c r="U144" s="116">
        <v>0.0367</v>
      </c>
      <c r="V144" s="116">
        <f t="shared" ref="V144:V146" si="6">T144-U144</f>
        <v>0.0355</v>
      </c>
      <c r="W144" s="116" t="s">
        <v>752</v>
      </c>
      <c r="X144" s="116" t="s">
        <v>753</v>
      </c>
      <c r="Y144" s="116" t="s">
        <v>773</v>
      </c>
      <c r="Z144" s="116" t="s">
        <v>774</v>
      </c>
      <c r="AA144" s="90" t="s">
        <v>710</v>
      </c>
    </row>
    <row r="145" s="43" customFormat="1" ht="156" customHeight="1" spans="1:27">
      <c r="A145" s="88">
        <v>37</v>
      </c>
      <c r="B145" s="90" t="s">
        <v>775</v>
      </c>
      <c r="C145" s="116" t="s">
        <v>119</v>
      </c>
      <c r="D145" s="116" t="s">
        <v>120</v>
      </c>
      <c r="E145" s="116" t="s">
        <v>776</v>
      </c>
      <c r="F145" s="193" t="s">
        <v>777</v>
      </c>
      <c r="G145" s="91">
        <v>150</v>
      </c>
      <c r="H145" s="91">
        <v>150</v>
      </c>
      <c r="I145" s="91"/>
      <c r="J145" s="91"/>
      <c r="K145" s="91"/>
      <c r="L145" s="116" t="s">
        <v>135</v>
      </c>
      <c r="M145" s="90" t="s">
        <v>765</v>
      </c>
      <c r="N145" s="90" t="s">
        <v>766</v>
      </c>
      <c r="O145" s="116">
        <v>1</v>
      </c>
      <c r="P145" s="116">
        <v>0</v>
      </c>
      <c r="Q145" s="116">
        <v>0.0425</v>
      </c>
      <c r="R145" s="116">
        <v>0.0199</v>
      </c>
      <c r="S145" s="116">
        <f t="shared" si="5"/>
        <v>0.0226</v>
      </c>
      <c r="T145" s="116">
        <v>0.1969</v>
      </c>
      <c r="U145" s="116">
        <v>0.083</v>
      </c>
      <c r="V145" s="116">
        <f t="shared" si="6"/>
        <v>0.1139</v>
      </c>
      <c r="W145" s="116" t="s">
        <v>752</v>
      </c>
      <c r="X145" s="116" t="s">
        <v>753</v>
      </c>
      <c r="Y145" s="116" t="s">
        <v>778</v>
      </c>
      <c r="Z145" s="116" t="s">
        <v>779</v>
      </c>
      <c r="AA145" s="90" t="s">
        <v>780</v>
      </c>
    </row>
    <row r="146" s="43" customFormat="1" ht="156" customHeight="1" spans="1:27">
      <c r="A146" s="88">
        <v>38</v>
      </c>
      <c r="B146" s="90" t="s">
        <v>781</v>
      </c>
      <c r="C146" s="116" t="s">
        <v>119</v>
      </c>
      <c r="D146" s="116" t="s">
        <v>120</v>
      </c>
      <c r="E146" s="116" t="s">
        <v>782</v>
      </c>
      <c r="F146" s="90" t="s">
        <v>783</v>
      </c>
      <c r="G146" s="91">
        <v>400</v>
      </c>
      <c r="H146" s="91">
        <v>400</v>
      </c>
      <c r="I146" s="91"/>
      <c r="J146" s="91"/>
      <c r="K146" s="91"/>
      <c r="L146" s="116" t="s">
        <v>135</v>
      </c>
      <c r="M146" s="90" t="s">
        <v>765</v>
      </c>
      <c r="N146" s="90" t="s">
        <v>766</v>
      </c>
      <c r="O146" s="116">
        <v>1</v>
      </c>
      <c r="P146" s="116"/>
      <c r="Q146" s="116">
        <v>0.0948</v>
      </c>
      <c r="R146" s="116">
        <v>0.0422</v>
      </c>
      <c r="S146" s="116">
        <f t="shared" si="5"/>
        <v>0.0526</v>
      </c>
      <c r="T146" s="116">
        <v>0.2123</v>
      </c>
      <c r="U146" s="116">
        <v>0.1121</v>
      </c>
      <c r="V146" s="116">
        <f t="shared" si="6"/>
        <v>0.1002</v>
      </c>
      <c r="W146" s="116" t="s">
        <v>752</v>
      </c>
      <c r="X146" s="116" t="s">
        <v>753</v>
      </c>
      <c r="Y146" s="116" t="s">
        <v>784</v>
      </c>
      <c r="Z146" s="116" t="s">
        <v>785</v>
      </c>
      <c r="AA146" s="90" t="s">
        <v>786</v>
      </c>
    </row>
    <row r="147" s="43" customFormat="1" ht="186" customHeight="1" spans="1:27">
      <c r="A147" s="88">
        <v>39</v>
      </c>
      <c r="B147" s="90" t="s">
        <v>787</v>
      </c>
      <c r="C147" s="116" t="s">
        <v>119</v>
      </c>
      <c r="D147" s="116" t="s">
        <v>120</v>
      </c>
      <c r="E147" s="116" t="s">
        <v>788</v>
      </c>
      <c r="F147" s="90" t="s">
        <v>789</v>
      </c>
      <c r="G147" s="91">
        <v>150</v>
      </c>
      <c r="H147" s="91">
        <v>150</v>
      </c>
      <c r="I147" s="91"/>
      <c r="J147" s="91"/>
      <c r="K147" s="91"/>
      <c r="L147" s="116" t="s">
        <v>135</v>
      </c>
      <c r="M147" s="90" t="s">
        <v>790</v>
      </c>
      <c r="N147" s="90" t="s">
        <v>766</v>
      </c>
      <c r="O147" s="116">
        <v>1</v>
      </c>
      <c r="P147" s="116"/>
      <c r="Q147" s="116">
        <v>0.0233</v>
      </c>
      <c r="R147" s="116">
        <v>0.011</v>
      </c>
      <c r="S147" s="116">
        <v>0.0123</v>
      </c>
      <c r="T147" s="116">
        <v>0.0988</v>
      </c>
      <c r="U147" s="116">
        <v>0.0453</v>
      </c>
      <c r="V147" s="116">
        <v>0.0535</v>
      </c>
      <c r="W147" s="116" t="s">
        <v>752</v>
      </c>
      <c r="X147" s="116" t="s">
        <v>753</v>
      </c>
      <c r="Y147" s="116" t="s">
        <v>791</v>
      </c>
      <c r="Z147" s="116" t="s">
        <v>792</v>
      </c>
      <c r="AA147" s="132" t="s">
        <v>780</v>
      </c>
    </row>
    <row r="148" s="43" customFormat="1" ht="117" customHeight="1" spans="1:27">
      <c r="A148" s="88">
        <v>40</v>
      </c>
      <c r="B148" s="90" t="s">
        <v>793</v>
      </c>
      <c r="C148" s="116" t="s">
        <v>119</v>
      </c>
      <c r="D148" s="116" t="s">
        <v>120</v>
      </c>
      <c r="E148" s="116" t="s">
        <v>794</v>
      </c>
      <c r="F148" s="90" t="s">
        <v>795</v>
      </c>
      <c r="G148" s="91">
        <v>100</v>
      </c>
      <c r="H148" s="91"/>
      <c r="I148" s="91"/>
      <c r="J148" s="91"/>
      <c r="K148" s="91">
        <v>100</v>
      </c>
      <c r="L148" s="116"/>
      <c r="M148" s="90" t="s">
        <v>796</v>
      </c>
      <c r="N148" s="90" t="s">
        <v>797</v>
      </c>
      <c r="O148" s="116">
        <v>1</v>
      </c>
      <c r="P148" s="116"/>
      <c r="Q148" s="116">
        <v>0.06</v>
      </c>
      <c r="R148" s="116">
        <v>0.03</v>
      </c>
      <c r="S148" s="116">
        <v>0.03</v>
      </c>
      <c r="T148" s="116">
        <v>0.129</v>
      </c>
      <c r="U148" s="116">
        <v>0.09</v>
      </c>
      <c r="V148" s="116">
        <v>0.12</v>
      </c>
      <c r="W148" s="116" t="s">
        <v>752</v>
      </c>
      <c r="X148" s="116" t="s">
        <v>753</v>
      </c>
      <c r="Y148" s="116" t="s">
        <v>752</v>
      </c>
      <c r="Z148" s="116" t="s">
        <v>753</v>
      </c>
      <c r="AA148" s="132" t="s">
        <v>798</v>
      </c>
    </row>
    <row r="149" s="43" customFormat="1" ht="103" customHeight="1" spans="1:27">
      <c r="A149" s="116">
        <v>41</v>
      </c>
      <c r="B149" s="90" t="s">
        <v>799</v>
      </c>
      <c r="C149" s="116" t="s">
        <v>119</v>
      </c>
      <c r="D149" s="116" t="s">
        <v>747</v>
      </c>
      <c r="E149" s="116" t="s">
        <v>579</v>
      </c>
      <c r="F149" s="216" t="s">
        <v>800</v>
      </c>
      <c r="G149" s="91">
        <v>878.39</v>
      </c>
      <c r="H149" s="91">
        <v>878.39</v>
      </c>
      <c r="I149" s="241"/>
      <c r="J149" s="241"/>
      <c r="K149" s="241"/>
      <c r="L149" s="116" t="s">
        <v>683</v>
      </c>
      <c r="M149" s="90" t="s">
        <v>801</v>
      </c>
      <c r="N149" s="90" t="s">
        <v>802</v>
      </c>
      <c r="O149" s="116">
        <v>13</v>
      </c>
      <c r="P149" s="116">
        <v>10</v>
      </c>
      <c r="Q149" s="116">
        <v>0.9232</v>
      </c>
      <c r="R149" s="116">
        <v>0.3728</v>
      </c>
      <c r="S149" s="116">
        <v>0.5742</v>
      </c>
      <c r="T149" s="116">
        <v>3.2495</v>
      </c>
      <c r="U149" s="116">
        <v>1.0086</v>
      </c>
      <c r="V149" s="116">
        <v>2.3403</v>
      </c>
      <c r="W149" s="116" t="s">
        <v>752</v>
      </c>
      <c r="X149" s="116" t="s">
        <v>753</v>
      </c>
      <c r="Y149" s="116" t="s">
        <v>803</v>
      </c>
      <c r="Z149" s="116" t="s">
        <v>804</v>
      </c>
      <c r="AA149" s="132" t="s">
        <v>805</v>
      </c>
    </row>
    <row r="150" s="44" customFormat="1" ht="75" customHeight="1" spans="1:27">
      <c r="A150" s="217"/>
      <c r="B150" s="218" t="s">
        <v>806</v>
      </c>
      <c r="C150" s="219" t="s">
        <v>119</v>
      </c>
      <c r="D150" s="219" t="s">
        <v>120</v>
      </c>
      <c r="E150" s="219" t="s">
        <v>513</v>
      </c>
      <c r="F150" s="220" t="s">
        <v>807</v>
      </c>
      <c r="G150" s="221">
        <v>67.51</v>
      </c>
      <c r="H150" s="221">
        <v>67.51</v>
      </c>
      <c r="I150" s="242"/>
      <c r="J150" s="242"/>
      <c r="K150" s="242"/>
      <c r="L150" s="220"/>
      <c r="M150" s="220" t="s">
        <v>808</v>
      </c>
      <c r="N150" s="220" t="s">
        <v>809</v>
      </c>
      <c r="O150" s="219">
        <v>1</v>
      </c>
      <c r="P150" s="219"/>
      <c r="Q150" s="219">
        <v>0.0231</v>
      </c>
      <c r="R150" s="219">
        <v>0.012</v>
      </c>
      <c r="S150" s="219">
        <v>0.0111</v>
      </c>
      <c r="T150" s="219">
        <v>0.1</v>
      </c>
      <c r="U150" s="219">
        <v>0.0524</v>
      </c>
      <c r="V150" s="219">
        <v>476</v>
      </c>
      <c r="W150" s="219" t="s">
        <v>752</v>
      </c>
      <c r="X150" s="219" t="s">
        <v>753</v>
      </c>
      <c r="Y150" s="219" t="s">
        <v>178</v>
      </c>
      <c r="Z150" s="219" t="s">
        <v>179</v>
      </c>
      <c r="AA150" s="219"/>
    </row>
    <row r="151" s="44" customFormat="1" ht="75" customHeight="1" spans="1:27">
      <c r="A151" s="217"/>
      <c r="B151" s="218" t="s">
        <v>810</v>
      </c>
      <c r="C151" s="219" t="s">
        <v>119</v>
      </c>
      <c r="D151" s="219" t="s">
        <v>120</v>
      </c>
      <c r="E151" s="219" t="s">
        <v>811</v>
      </c>
      <c r="F151" s="220" t="s">
        <v>812</v>
      </c>
      <c r="G151" s="221">
        <v>63.61</v>
      </c>
      <c r="H151" s="221">
        <v>63.61</v>
      </c>
      <c r="I151" s="242"/>
      <c r="J151" s="242"/>
      <c r="K151" s="242"/>
      <c r="L151" s="220"/>
      <c r="M151" s="220" t="s">
        <v>813</v>
      </c>
      <c r="N151" s="220" t="s">
        <v>814</v>
      </c>
      <c r="O151" s="219"/>
      <c r="P151" s="219">
        <v>1</v>
      </c>
      <c r="Q151" s="219">
        <f>R151+S151</f>
        <v>0.0378</v>
      </c>
      <c r="R151" s="219">
        <v>0.0069</v>
      </c>
      <c r="S151" s="219">
        <v>0.0309</v>
      </c>
      <c r="T151" s="219">
        <f>U151+V151</f>
        <v>0.1533</v>
      </c>
      <c r="U151" s="219">
        <v>0.0297</v>
      </c>
      <c r="V151" s="219">
        <v>0.1236</v>
      </c>
      <c r="W151" s="219" t="s">
        <v>752</v>
      </c>
      <c r="X151" s="219" t="s">
        <v>753</v>
      </c>
      <c r="Y151" s="219" t="s">
        <v>374</v>
      </c>
      <c r="Z151" s="219" t="s">
        <v>718</v>
      </c>
      <c r="AA151" s="219"/>
    </row>
    <row r="152" s="44" customFormat="1" ht="75" customHeight="1" spans="1:27">
      <c r="A152" s="217"/>
      <c r="B152" s="218" t="s">
        <v>815</v>
      </c>
      <c r="C152" s="219" t="s">
        <v>119</v>
      </c>
      <c r="D152" s="219" t="s">
        <v>762</v>
      </c>
      <c r="E152" s="219" t="s">
        <v>443</v>
      </c>
      <c r="F152" s="220" t="s">
        <v>816</v>
      </c>
      <c r="G152" s="221">
        <v>47.74</v>
      </c>
      <c r="H152" s="221">
        <v>47.74</v>
      </c>
      <c r="I152" s="242"/>
      <c r="J152" s="242"/>
      <c r="K152" s="242"/>
      <c r="L152" s="220"/>
      <c r="M152" s="220" t="s">
        <v>817</v>
      </c>
      <c r="N152" s="220" t="s">
        <v>818</v>
      </c>
      <c r="O152" s="219">
        <v>0</v>
      </c>
      <c r="P152" s="219">
        <v>1</v>
      </c>
      <c r="Q152" s="219">
        <v>0.0461</v>
      </c>
      <c r="R152" s="219">
        <v>0.0101</v>
      </c>
      <c r="S152" s="219">
        <v>0.036</v>
      </c>
      <c r="T152" s="219">
        <v>0.1697</v>
      </c>
      <c r="U152" s="219">
        <v>0.0392</v>
      </c>
      <c r="V152" s="219">
        <v>0.1305</v>
      </c>
      <c r="W152" s="219" t="s">
        <v>752</v>
      </c>
      <c r="X152" s="219" t="s">
        <v>753</v>
      </c>
      <c r="Y152" s="219" t="s">
        <v>243</v>
      </c>
      <c r="Z152" s="219" t="s">
        <v>767</v>
      </c>
      <c r="AA152" s="219"/>
    </row>
    <row r="153" s="44" customFormat="1" ht="75" customHeight="1" spans="1:27">
      <c r="A153" s="220"/>
      <c r="B153" s="218" t="s">
        <v>819</v>
      </c>
      <c r="C153" s="219" t="s">
        <v>119</v>
      </c>
      <c r="D153" s="219" t="s">
        <v>120</v>
      </c>
      <c r="E153" s="219" t="s">
        <v>525</v>
      </c>
      <c r="F153" s="220" t="s">
        <v>820</v>
      </c>
      <c r="G153" s="221">
        <v>27.57</v>
      </c>
      <c r="H153" s="221">
        <v>27.57</v>
      </c>
      <c r="I153" s="242"/>
      <c r="J153" s="242"/>
      <c r="K153" s="242"/>
      <c r="L153" s="220"/>
      <c r="M153" s="220" t="s">
        <v>771</v>
      </c>
      <c r="N153" s="220" t="s">
        <v>772</v>
      </c>
      <c r="O153" s="219">
        <v>1</v>
      </c>
      <c r="P153" s="219"/>
      <c r="Q153" s="219">
        <v>0.0186</v>
      </c>
      <c r="R153" s="219">
        <v>0.0082</v>
      </c>
      <c r="S153" s="219">
        <f>Q153-R153</f>
        <v>0.0104</v>
      </c>
      <c r="T153" s="219">
        <v>0.0722</v>
      </c>
      <c r="U153" s="219">
        <v>0.0367</v>
      </c>
      <c r="V153" s="219">
        <f>T153-U153</f>
        <v>0.0355</v>
      </c>
      <c r="W153" s="219" t="s">
        <v>752</v>
      </c>
      <c r="X153" s="219" t="s">
        <v>753</v>
      </c>
      <c r="Y153" s="219" t="s">
        <v>773</v>
      </c>
      <c r="Z153" s="219" t="s">
        <v>821</v>
      </c>
      <c r="AA153" s="219"/>
    </row>
    <row r="154" s="44" customFormat="1" ht="75" customHeight="1" spans="1:27">
      <c r="A154" s="217"/>
      <c r="B154" s="218" t="s">
        <v>822</v>
      </c>
      <c r="C154" s="219" t="s">
        <v>119</v>
      </c>
      <c r="D154" s="219" t="s">
        <v>120</v>
      </c>
      <c r="E154" s="219" t="s">
        <v>823</v>
      </c>
      <c r="F154" s="220" t="s">
        <v>824</v>
      </c>
      <c r="G154" s="221">
        <v>41.22</v>
      </c>
      <c r="H154" s="221">
        <v>41.22</v>
      </c>
      <c r="I154" s="242"/>
      <c r="J154" s="242"/>
      <c r="K154" s="242"/>
      <c r="L154" s="220"/>
      <c r="M154" s="220" t="s">
        <v>765</v>
      </c>
      <c r="N154" s="220" t="s">
        <v>766</v>
      </c>
      <c r="O154" s="219"/>
      <c r="P154" s="219">
        <v>1</v>
      </c>
      <c r="Q154" s="219">
        <v>0.0386</v>
      </c>
      <c r="R154" s="219">
        <v>0.0082</v>
      </c>
      <c r="S154" s="219">
        <v>0.0304</v>
      </c>
      <c r="T154" s="219">
        <v>0.1934</v>
      </c>
      <c r="U154" s="219">
        <v>0.0421</v>
      </c>
      <c r="V154" s="219">
        <v>0.1513</v>
      </c>
      <c r="W154" s="219" t="s">
        <v>752</v>
      </c>
      <c r="X154" s="219" t="s">
        <v>753</v>
      </c>
      <c r="Y154" s="219" t="s">
        <v>740</v>
      </c>
      <c r="Z154" s="219" t="s">
        <v>743</v>
      </c>
      <c r="AA154" s="219"/>
    </row>
    <row r="155" s="45" customFormat="1" ht="75" customHeight="1" spans="1:27">
      <c r="A155" s="217"/>
      <c r="B155" s="218" t="s">
        <v>825</v>
      </c>
      <c r="C155" s="219" t="s">
        <v>119</v>
      </c>
      <c r="D155" s="219" t="s">
        <v>120</v>
      </c>
      <c r="E155" s="219" t="s">
        <v>562</v>
      </c>
      <c r="F155" s="220" t="s">
        <v>826</v>
      </c>
      <c r="G155" s="221">
        <v>86.82</v>
      </c>
      <c r="H155" s="221">
        <v>86.82</v>
      </c>
      <c r="I155" s="242"/>
      <c r="J155" s="242"/>
      <c r="K155" s="242"/>
      <c r="L155" s="220"/>
      <c r="M155" s="220" t="s">
        <v>765</v>
      </c>
      <c r="N155" s="220" t="s">
        <v>766</v>
      </c>
      <c r="O155" s="219">
        <v>1</v>
      </c>
      <c r="P155" s="219"/>
      <c r="Q155" s="219">
        <v>0.0948</v>
      </c>
      <c r="R155" s="219">
        <v>0.0422</v>
      </c>
      <c r="S155" s="219">
        <v>0.0526</v>
      </c>
      <c r="T155" s="219">
        <v>0.2123</v>
      </c>
      <c r="U155" s="219">
        <v>0.1121</v>
      </c>
      <c r="V155" s="219">
        <v>0.1002</v>
      </c>
      <c r="W155" s="219" t="s">
        <v>752</v>
      </c>
      <c r="X155" s="219" t="s">
        <v>753</v>
      </c>
      <c r="Y155" s="219" t="s">
        <v>784</v>
      </c>
      <c r="Z155" s="219" t="s">
        <v>785</v>
      </c>
      <c r="AA155" s="219"/>
    </row>
    <row r="156" s="44" customFormat="1" ht="75" customHeight="1" spans="1:27">
      <c r="A156" s="217"/>
      <c r="B156" s="218" t="s">
        <v>827</v>
      </c>
      <c r="C156" s="219" t="s">
        <v>119</v>
      </c>
      <c r="D156" s="219" t="s">
        <v>120</v>
      </c>
      <c r="E156" s="219" t="s">
        <v>548</v>
      </c>
      <c r="F156" s="220" t="s">
        <v>828</v>
      </c>
      <c r="G156" s="221">
        <v>37.46</v>
      </c>
      <c r="H156" s="221">
        <v>37.46</v>
      </c>
      <c r="I156" s="242"/>
      <c r="J156" s="242"/>
      <c r="K156" s="242"/>
      <c r="L156" s="220"/>
      <c r="M156" s="220" t="s">
        <v>829</v>
      </c>
      <c r="N156" s="220" t="s">
        <v>829</v>
      </c>
      <c r="O156" s="219">
        <v>1</v>
      </c>
      <c r="P156" s="219"/>
      <c r="Q156" s="219">
        <v>0.0245</v>
      </c>
      <c r="R156" s="219">
        <v>0.0131</v>
      </c>
      <c r="S156" s="219">
        <f>Q156-R156</f>
        <v>0.0114</v>
      </c>
      <c r="T156" s="219">
        <v>0.1041</v>
      </c>
      <c r="U156" s="219">
        <v>0.0551</v>
      </c>
      <c r="V156" s="219">
        <f>T156-U156</f>
        <v>0.049</v>
      </c>
      <c r="W156" s="219" t="s">
        <v>752</v>
      </c>
      <c r="X156" s="219" t="s">
        <v>753</v>
      </c>
      <c r="Y156" s="219" t="s">
        <v>830</v>
      </c>
      <c r="Z156" s="219" t="s">
        <v>831</v>
      </c>
      <c r="AA156" s="219"/>
    </row>
    <row r="157" s="44" customFormat="1" ht="75" customHeight="1" spans="1:27">
      <c r="A157" s="217"/>
      <c r="B157" s="218" t="s">
        <v>832</v>
      </c>
      <c r="C157" s="219" t="s">
        <v>119</v>
      </c>
      <c r="D157" s="219" t="s">
        <v>120</v>
      </c>
      <c r="E157" s="219" t="s">
        <v>833</v>
      </c>
      <c r="F157" s="220" t="s">
        <v>834</v>
      </c>
      <c r="G157" s="221">
        <v>66.48</v>
      </c>
      <c r="H157" s="221">
        <v>66.48</v>
      </c>
      <c r="I157" s="221"/>
      <c r="J157" s="221"/>
      <c r="K157" s="221"/>
      <c r="L157" s="219"/>
      <c r="M157" s="220" t="s">
        <v>835</v>
      </c>
      <c r="N157" s="220" t="s">
        <v>836</v>
      </c>
      <c r="O157" s="219">
        <v>0</v>
      </c>
      <c r="P157" s="219">
        <v>1</v>
      </c>
      <c r="Q157" s="219">
        <v>0.0176</v>
      </c>
      <c r="R157" s="219">
        <v>0.0035</v>
      </c>
      <c r="S157" s="219">
        <v>0.0141</v>
      </c>
      <c r="T157" s="219">
        <v>0.0801</v>
      </c>
      <c r="U157" s="219">
        <v>0.0158</v>
      </c>
      <c r="V157" s="219">
        <v>0.0643</v>
      </c>
      <c r="W157" s="219" t="s">
        <v>752</v>
      </c>
      <c r="X157" s="219" t="s">
        <v>753</v>
      </c>
      <c r="Y157" s="219" t="s">
        <v>733</v>
      </c>
      <c r="Z157" s="219" t="s">
        <v>837</v>
      </c>
      <c r="AA157" s="219"/>
    </row>
    <row r="158" s="45" customFormat="1" ht="75" customHeight="1" spans="1:27">
      <c r="A158" s="217"/>
      <c r="B158" s="222" t="s">
        <v>838</v>
      </c>
      <c r="C158" s="223" t="s">
        <v>119</v>
      </c>
      <c r="D158" s="219" t="s">
        <v>120</v>
      </c>
      <c r="E158" s="223" t="s">
        <v>839</v>
      </c>
      <c r="F158" s="220" t="s">
        <v>840</v>
      </c>
      <c r="G158" s="221">
        <v>36.49</v>
      </c>
      <c r="H158" s="221">
        <v>36.49</v>
      </c>
      <c r="I158" s="242"/>
      <c r="J158" s="242"/>
      <c r="K158" s="242"/>
      <c r="L158" s="220"/>
      <c r="M158" s="220" t="s">
        <v>841</v>
      </c>
      <c r="N158" s="220" t="s">
        <v>841</v>
      </c>
      <c r="O158" s="219">
        <v>1</v>
      </c>
      <c r="P158" s="219"/>
      <c r="Q158" s="219">
        <v>0.0456</v>
      </c>
      <c r="R158" s="219">
        <v>0.0163</v>
      </c>
      <c r="S158" s="219">
        <v>0.0293</v>
      </c>
      <c r="T158" s="219">
        <v>0.2107</v>
      </c>
      <c r="U158" s="219">
        <v>0.0671</v>
      </c>
      <c r="V158" s="219">
        <v>0.1436</v>
      </c>
      <c r="W158" s="219" t="s">
        <v>752</v>
      </c>
      <c r="X158" s="219" t="s">
        <v>753</v>
      </c>
      <c r="Y158" s="219" t="s">
        <v>168</v>
      </c>
      <c r="Z158" s="219" t="s">
        <v>169</v>
      </c>
      <c r="AA158" s="219"/>
    </row>
    <row r="159" s="45" customFormat="1" ht="75" customHeight="1" spans="1:27">
      <c r="A159" s="217"/>
      <c r="B159" s="218" t="s">
        <v>842</v>
      </c>
      <c r="C159" s="219" t="s">
        <v>119</v>
      </c>
      <c r="D159" s="219" t="s">
        <v>120</v>
      </c>
      <c r="E159" s="219" t="s">
        <v>843</v>
      </c>
      <c r="F159" s="220" t="s">
        <v>844</v>
      </c>
      <c r="G159" s="221">
        <v>35</v>
      </c>
      <c r="H159" s="221">
        <v>35</v>
      </c>
      <c r="I159" s="242"/>
      <c r="J159" s="242"/>
      <c r="K159" s="242"/>
      <c r="L159" s="220"/>
      <c r="M159" s="220" t="s">
        <v>845</v>
      </c>
      <c r="N159" s="220" t="s">
        <v>846</v>
      </c>
      <c r="O159" s="219">
        <v>2</v>
      </c>
      <c r="P159" s="219">
        <v>0</v>
      </c>
      <c r="Q159" s="219">
        <f>R159+S159</f>
        <v>0.1555</v>
      </c>
      <c r="R159" s="219">
        <v>0.132</v>
      </c>
      <c r="S159" s="219">
        <v>0.0235</v>
      </c>
      <c r="T159" s="219">
        <f>U159+V159</f>
        <v>0.2429</v>
      </c>
      <c r="U159" s="219">
        <v>0.071</v>
      </c>
      <c r="V159" s="219">
        <v>0.1719</v>
      </c>
      <c r="W159" s="219" t="s">
        <v>752</v>
      </c>
      <c r="X159" s="219" t="s">
        <v>753</v>
      </c>
      <c r="Y159" s="219" t="s">
        <v>847</v>
      </c>
      <c r="Z159" s="219" t="s">
        <v>848</v>
      </c>
      <c r="AA159" s="219"/>
    </row>
    <row r="160" s="44" customFormat="1" ht="75" customHeight="1" spans="1:27">
      <c r="A160" s="217"/>
      <c r="B160" s="218" t="s">
        <v>849</v>
      </c>
      <c r="C160" s="219" t="s">
        <v>119</v>
      </c>
      <c r="D160" s="219" t="s">
        <v>762</v>
      </c>
      <c r="E160" s="219" t="s">
        <v>850</v>
      </c>
      <c r="F160" s="220" t="s">
        <v>851</v>
      </c>
      <c r="G160" s="221">
        <v>37.27</v>
      </c>
      <c r="H160" s="221">
        <v>37.27</v>
      </c>
      <c r="I160" s="242"/>
      <c r="J160" s="242"/>
      <c r="K160" s="242"/>
      <c r="L160" s="220"/>
      <c r="M160" s="220" t="s">
        <v>817</v>
      </c>
      <c r="N160" s="220" t="s">
        <v>818</v>
      </c>
      <c r="O160" s="219">
        <v>0</v>
      </c>
      <c r="P160" s="219">
        <v>1</v>
      </c>
      <c r="Q160" s="219">
        <v>0.0428</v>
      </c>
      <c r="R160" s="219">
        <v>0.0016</v>
      </c>
      <c r="S160" s="219">
        <v>0.0412</v>
      </c>
      <c r="T160" s="219">
        <v>0.1899</v>
      </c>
      <c r="U160" s="219">
        <v>0.0081</v>
      </c>
      <c r="V160" s="219">
        <v>0.1818</v>
      </c>
      <c r="W160" s="219" t="s">
        <v>752</v>
      </c>
      <c r="X160" s="219" t="s">
        <v>753</v>
      </c>
      <c r="Y160" s="219" t="s">
        <v>754</v>
      </c>
      <c r="Z160" s="219" t="s">
        <v>755</v>
      </c>
      <c r="AA160" s="219"/>
    </row>
    <row r="161" s="44" customFormat="1" ht="75" customHeight="1" spans="1:27">
      <c r="A161" s="217"/>
      <c r="B161" s="218" t="s">
        <v>852</v>
      </c>
      <c r="C161" s="219" t="s">
        <v>119</v>
      </c>
      <c r="D161" s="219" t="s">
        <v>762</v>
      </c>
      <c r="E161" s="219" t="s">
        <v>853</v>
      </c>
      <c r="F161" s="220" t="s">
        <v>854</v>
      </c>
      <c r="G161" s="221">
        <v>85.07</v>
      </c>
      <c r="H161" s="221">
        <v>85.07</v>
      </c>
      <c r="I161" s="221"/>
      <c r="J161" s="221"/>
      <c r="K161" s="221"/>
      <c r="L161" s="219"/>
      <c r="M161" s="220" t="s">
        <v>817</v>
      </c>
      <c r="N161" s="220" t="s">
        <v>818</v>
      </c>
      <c r="O161" s="219">
        <v>1</v>
      </c>
      <c r="P161" s="219">
        <v>1</v>
      </c>
      <c r="Q161" s="219">
        <v>0.0923</v>
      </c>
      <c r="R161" s="219">
        <v>0.022</v>
      </c>
      <c r="S161" s="219">
        <v>0.0703</v>
      </c>
      <c r="T161" s="219">
        <v>0.3384</v>
      </c>
      <c r="U161" s="219">
        <v>0.0825</v>
      </c>
      <c r="V161" s="219">
        <v>0.2559</v>
      </c>
      <c r="W161" s="219" t="s">
        <v>752</v>
      </c>
      <c r="X161" s="219" t="s">
        <v>753</v>
      </c>
      <c r="Y161" s="219" t="s">
        <v>705</v>
      </c>
      <c r="Z161" s="219" t="s">
        <v>855</v>
      </c>
      <c r="AA161" s="219"/>
    </row>
    <row r="162" s="44" customFormat="1" ht="75" customHeight="1" spans="1:27">
      <c r="A162" s="217"/>
      <c r="B162" s="218" t="s">
        <v>856</v>
      </c>
      <c r="C162" s="219" t="s">
        <v>119</v>
      </c>
      <c r="D162" s="219" t="s">
        <v>120</v>
      </c>
      <c r="E162" s="219" t="s">
        <v>857</v>
      </c>
      <c r="F162" s="220" t="s">
        <v>858</v>
      </c>
      <c r="G162" s="221">
        <v>27.11</v>
      </c>
      <c r="H162" s="221">
        <v>27.11</v>
      </c>
      <c r="I162" s="242"/>
      <c r="J162" s="242"/>
      <c r="K162" s="242"/>
      <c r="L162" s="220"/>
      <c r="M162" s="220" t="s">
        <v>859</v>
      </c>
      <c r="N162" s="220" t="s">
        <v>860</v>
      </c>
      <c r="O162" s="219">
        <v>1</v>
      </c>
      <c r="P162" s="219">
        <v>1</v>
      </c>
      <c r="Q162" s="219">
        <v>471</v>
      </c>
      <c r="R162" s="219">
        <v>210</v>
      </c>
      <c r="S162" s="219">
        <v>261</v>
      </c>
      <c r="T162" s="219">
        <v>2076</v>
      </c>
      <c r="U162" s="219">
        <v>960</v>
      </c>
      <c r="V162" s="219">
        <v>1105</v>
      </c>
      <c r="W162" s="219" t="s">
        <v>752</v>
      </c>
      <c r="X162" s="219" t="s">
        <v>753</v>
      </c>
      <c r="Y162" s="219" t="s">
        <v>861</v>
      </c>
      <c r="Z162" s="219" t="s">
        <v>862</v>
      </c>
      <c r="AA162" s="219"/>
    </row>
    <row r="163" s="44" customFormat="1" ht="75" customHeight="1" spans="1:27">
      <c r="A163" s="217"/>
      <c r="B163" s="218" t="s">
        <v>863</v>
      </c>
      <c r="C163" s="219" t="s">
        <v>119</v>
      </c>
      <c r="D163" s="219" t="s">
        <v>762</v>
      </c>
      <c r="E163" s="219" t="s">
        <v>864</v>
      </c>
      <c r="F163" s="220" t="s">
        <v>865</v>
      </c>
      <c r="G163" s="221">
        <v>42.97</v>
      </c>
      <c r="H163" s="221">
        <v>42.97</v>
      </c>
      <c r="I163" s="242"/>
      <c r="J163" s="242"/>
      <c r="K163" s="242"/>
      <c r="L163" s="220"/>
      <c r="M163" s="220" t="s">
        <v>817</v>
      </c>
      <c r="N163" s="220" t="s">
        <v>818</v>
      </c>
      <c r="O163" s="219">
        <v>1</v>
      </c>
      <c r="P163" s="219">
        <v>2</v>
      </c>
      <c r="Q163" s="219">
        <v>0.0923</v>
      </c>
      <c r="R163" s="219">
        <v>0.022</v>
      </c>
      <c r="S163" s="219">
        <v>0.0703</v>
      </c>
      <c r="T163" s="219">
        <v>0.3384</v>
      </c>
      <c r="U163" s="219">
        <v>0.0825</v>
      </c>
      <c r="V163" s="219">
        <v>0.2559</v>
      </c>
      <c r="W163" s="219" t="s">
        <v>752</v>
      </c>
      <c r="X163" s="219" t="s">
        <v>753</v>
      </c>
      <c r="Y163" s="219" t="s">
        <v>866</v>
      </c>
      <c r="Z163" s="219" t="s">
        <v>867</v>
      </c>
      <c r="AA163" s="219"/>
    </row>
    <row r="164" s="44" customFormat="1" ht="75" customHeight="1" spans="1:27">
      <c r="A164" s="217"/>
      <c r="B164" s="218" t="s">
        <v>868</v>
      </c>
      <c r="C164" s="219" t="s">
        <v>119</v>
      </c>
      <c r="D164" s="219" t="s">
        <v>762</v>
      </c>
      <c r="E164" s="219" t="s">
        <v>869</v>
      </c>
      <c r="F164" s="220" t="s">
        <v>870</v>
      </c>
      <c r="G164" s="221">
        <v>45.52</v>
      </c>
      <c r="H164" s="221">
        <v>45.52</v>
      </c>
      <c r="I164" s="242"/>
      <c r="J164" s="242"/>
      <c r="K164" s="242"/>
      <c r="L164" s="220"/>
      <c r="M164" s="220" t="s">
        <v>817</v>
      </c>
      <c r="N164" s="220" t="s">
        <v>818</v>
      </c>
      <c r="O164" s="219">
        <v>1</v>
      </c>
      <c r="P164" s="219">
        <v>0</v>
      </c>
      <c r="Q164" s="219">
        <v>0.0425</v>
      </c>
      <c r="R164" s="219">
        <v>0.0199</v>
      </c>
      <c r="S164" s="219">
        <v>0.0226</v>
      </c>
      <c r="T164" s="219">
        <v>0.1969</v>
      </c>
      <c r="U164" s="219">
        <v>0.083</v>
      </c>
      <c r="V164" s="219">
        <v>0.1139</v>
      </c>
      <c r="W164" s="219" t="s">
        <v>752</v>
      </c>
      <c r="X164" s="219" t="s">
        <v>753</v>
      </c>
      <c r="Y164" s="219" t="s">
        <v>778</v>
      </c>
      <c r="Z164" s="219" t="s">
        <v>779</v>
      </c>
      <c r="AA164" s="219"/>
    </row>
    <row r="165" s="44" customFormat="1" ht="75" customHeight="1" spans="1:27">
      <c r="A165" s="217"/>
      <c r="B165" s="218" t="s">
        <v>871</v>
      </c>
      <c r="C165" s="219" t="s">
        <v>119</v>
      </c>
      <c r="D165" s="219" t="s">
        <v>762</v>
      </c>
      <c r="E165" s="219" t="s">
        <v>538</v>
      </c>
      <c r="F165" s="220" t="s">
        <v>872</v>
      </c>
      <c r="G165" s="221">
        <v>28.43</v>
      </c>
      <c r="H165" s="221">
        <v>28.43</v>
      </c>
      <c r="I165" s="242"/>
      <c r="J165" s="242"/>
      <c r="K165" s="242"/>
      <c r="L165" s="220"/>
      <c r="M165" s="220" t="s">
        <v>817</v>
      </c>
      <c r="N165" s="220" t="s">
        <v>818</v>
      </c>
      <c r="O165" s="219">
        <v>1</v>
      </c>
      <c r="P165" s="219"/>
      <c r="Q165" s="219">
        <v>0.0233</v>
      </c>
      <c r="R165" s="219">
        <v>0.011</v>
      </c>
      <c r="S165" s="219">
        <v>0.0123</v>
      </c>
      <c r="T165" s="219">
        <v>0.0988</v>
      </c>
      <c r="U165" s="219">
        <v>0.0453</v>
      </c>
      <c r="V165" s="219">
        <v>0.0535</v>
      </c>
      <c r="W165" s="219" t="s">
        <v>752</v>
      </c>
      <c r="X165" s="219" t="s">
        <v>753</v>
      </c>
      <c r="Y165" s="219" t="s">
        <v>791</v>
      </c>
      <c r="Z165" s="219" t="s">
        <v>792</v>
      </c>
      <c r="AA165" s="219"/>
    </row>
    <row r="166" s="44" customFormat="1" ht="75" customHeight="1" spans="1:27">
      <c r="A166" s="217"/>
      <c r="B166" s="218" t="s">
        <v>873</v>
      </c>
      <c r="C166" s="219" t="s">
        <v>119</v>
      </c>
      <c r="D166" s="219" t="s">
        <v>762</v>
      </c>
      <c r="E166" s="219" t="s">
        <v>874</v>
      </c>
      <c r="F166" s="220" t="s">
        <v>875</v>
      </c>
      <c r="G166" s="221">
        <v>34.71</v>
      </c>
      <c r="H166" s="221">
        <v>34.71</v>
      </c>
      <c r="I166" s="242"/>
      <c r="J166" s="242"/>
      <c r="K166" s="242"/>
      <c r="L166" s="220"/>
      <c r="M166" s="220" t="s">
        <v>817</v>
      </c>
      <c r="N166" s="220" t="s">
        <v>876</v>
      </c>
      <c r="O166" s="219">
        <v>1</v>
      </c>
      <c r="P166" s="219"/>
      <c r="Q166" s="219">
        <v>0.0379</v>
      </c>
      <c r="R166" s="219">
        <v>0.0145</v>
      </c>
      <c r="S166" s="219">
        <v>0.0234</v>
      </c>
      <c r="T166" s="219">
        <v>0.1509</v>
      </c>
      <c r="U166" s="219">
        <v>0.0535</v>
      </c>
      <c r="V166" s="219">
        <v>0.0974</v>
      </c>
      <c r="W166" s="219" t="s">
        <v>752</v>
      </c>
      <c r="X166" s="219" t="s">
        <v>753</v>
      </c>
      <c r="Y166" s="219" t="s">
        <v>877</v>
      </c>
      <c r="Z166" s="219" t="s">
        <v>878</v>
      </c>
      <c r="AA166" s="219"/>
    </row>
    <row r="167" s="45" customFormat="1" ht="75" customHeight="1" spans="1:27">
      <c r="A167" s="217"/>
      <c r="B167" s="218" t="s">
        <v>879</v>
      </c>
      <c r="C167" s="219" t="s">
        <v>119</v>
      </c>
      <c r="D167" s="219" t="s">
        <v>762</v>
      </c>
      <c r="E167" s="219" t="s">
        <v>880</v>
      </c>
      <c r="F167" s="220" t="s">
        <v>881</v>
      </c>
      <c r="G167" s="221">
        <v>67.41</v>
      </c>
      <c r="H167" s="221">
        <v>67.41</v>
      </c>
      <c r="I167" s="242"/>
      <c r="J167" s="242"/>
      <c r="K167" s="242"/>
      <c r="L167" s="220"/>
      <c r="M167" s="220" t="s">
        <v>882</v>
      </c>
      <c r="N167" s="220" t="s">
        <v>846</v>
      </c>
      <c r="O167" s="219">
        <v>0</v>
      </c>
      <c r="P167" s="219">
        <v>1</v>
      </c>
      <c r="Q167" s="219">
        <v>0.0428</v>
      </c>
      <c r="R167" s="219">
        <v>0.0083</v>
      </c>
      <c r="S167" s="219">
        <v>0.0583</v>
      </c>
      <c r="T167" s="219">
        <v>0.1899</v>
      </c>
      <c r="U167" s="219">
        <v>0.0365</v>
      </c>
      <c r="V167" s="219">
        <v>0.2539</v>
      </c>
      <c r="W167" s="219" t="s">
        <v>752</v>
      </c>
      <c r="X167" s="219" t="s">
        <v>753</v>
      </c>
      <c r="Y167" s="219" t="s">
        <v>368</v>
      </c>
      <c r="Z167" s="219" t="s">
        <v>723</v>
      </c>
      <c r="AA167" s="219"/>
    </row>
    <row r="168" s="43" customFormat="1" ht="59" customHeight="1" spans="1:27">
      <c r="A168" s="211" t="s">
        <v>883</v>
      </c>
      <c r="B168" s="212"/>
      <c r="C168" s="212"/>
      <c r="D168" s="212"/>
      <c r="E168" s="213"/>
      <c r="F168" s="208"/>
      <c r="G168" s="214">
        <f>G169</f>
        <v>50</v>
      </c>
      <c r="H168" s="214">
        <f>H169</f>
        <v>0</v>
      </c>
      <c r="I168" s="214">
        <f>I169</f>
        <v>0</v>
      </c>
      <c r="J168" s="214">
        <f>J169</f>
        <v>0</v>
      </c>
      <c r="K168" s="214">
        <f>K169</f>
        <v>50</v>
      </c>
      <c r="L168" s="207"/>
      <c r="M168" s="208"/>
      <c r="N168" s="208"/>
      <c r="O168" s="207"/>
      <c r="P168" s="239"/>
      <c r="Q168" s="239"/>
      <c r="R168" s="207"/>
      <c r="S168" s="207"/>
      <c r="T168" s="207"/>
      <c r="U168" s="207"/>
      <c r="V168" s="207"/>
      <c r="W168" s="207"/>
      <c r="X168" s="207"/>
      <c r="Y168" s="207"/>
      <c r="Z168" s="207"/>
      <c r="AA168" s="208"/>
    </row>
    <row r="169" s="43" customFormat="1" ht="108" customHeight="1" spans="1:27">
      <c r="A169" s="207">
        <v>42</v>
      </c>
      <c r="B169" s="208" t="s">
        <v>884</v>
      </c>
      <c r="C169" s="207" t="s">
        <v>119</v>
      </c>
      <c r="D169" s="207" t="s">
        <v>120</v>
      </c>
      <c r="E169" s="207" t="s">
        <v>740</v>
      </c>
      <c r="F169" s="208" t="s">
        <v>885</v>
      </c>
      <c r="G169" s="209">
        <v>50</v>
      </c>
      <c r="H169" s="209"/>
      <c r="I169" s="240"/>
      <c r="J169" s="209"/>
      <c r="K169" s="209">
        <v>50</v>
      </c>
      <c r="L169" s="207" t="s">
        <v>204</v>
      </c>
      <c r="M169" s="208" t="s">
        <v>886</v>
      </c>
      <c r="N169" s="208" t="s">
        <v>887</v>
      </c>
      <c r="O169" s="207">
        <v>16</v>
      </c>
      <c r="P169" s="243">
        <v>0</v>
      </c>
      <c r="Q169" s="243">
        <v>0.5432</v>
      </c>
      <c r="R169" s="207">
        <v>0.0113</v>
      </c>
      <c r="S169" s="207">
        <v>0.5319</v>
      </c>
      <c r="T169" s="207">
        <v>2.4517</v>
      </c>
      <c r="U169" s="207">
        <v>0.0536</v>
      </c>
      <c r="V169" s="207">
        <v>2.3981</v>
      </c>
      <c r="W169" s="207" t="s">
        <v>888</v>
      </c>
      <c r="X169" s="207" t="s">
        <v>889</v>
      </c>
      <c r="Y169" s="207" t="s">
        <v>888</v>
      </c>
      <c r="Z169" s="207" t="s">
        <v>889</v>
      </c>
      <c r="AA169" s="208" t="s">
        <v>890</v>
      </c>
    </row>
    <row r="170" ht="39" customHeight="1" spans="1:27">
      <c r="A170" s="224" t="s">
        <v>56</v>
      </c>
      <c r="B170" s="225" t="s">
        <v>891</v>
      </c>
      <c r="C170" s="226"/>
      <c r="D170" s="226"/>
      <c r="E170" s="227"/>
      <c r="F170" s="228"/>
      <c r="G170" s="229">
        <f>G171+G200+G203+G209+G211+G213+G224+G226</f>
        <v>5575.68</v>
      </c>
      <c r="H170" s="229">
        <f>H171+H200+H203+H209+H211+H213+H224+H226</f>
        <v>4314.81</v>
      </c>
      <c r="I170" s="79">
        <f>I171+I200+I203+I209+I211+I213+I224+I226</f>
        <v>634</v>
      </c>
      <c r="J170" s="229">
        <f>J171+J200+J203+J209+J211+J213+J224+J226</f>
        <v>0</v>
      </c>
      <c r="K170" s="229">
        <f>K171+K200+K203+K209+K211+K213+K224+K226</f>
        <v>626.87</v>
      </c>
      <c r="L170" s="108"/>
      <c r="M170" s="108"/>
      <c r="N170" s="108"/>
      <c r="O170" s="108"/>
      <c r="P170" s="108"/>
      <c r="Q170" s="108"/>
      <c r="R170" s="108"/>
      <c r="S170" s="108"/>
      <c r="T170" s="108"/>
      <c r="U170" s="108"/>
      <c r="V170" s="108"/>
      <c r="W170" s="118"/>
      <c r="X170" s="118"/>
      <c r="Y170" s="117"/>
      <c r="Z170" s="117"/>
      <c r="AA170" s="118"/>
    </row>
    <row r="171" s="46" customFormat="1" ht="39" customHeight="1" spans="1:27">
      <c r="A171" s="80" t="s">
        <v>892</v>
      </c>
      <c r="B171" s="81"/>
      <c r="C171" s="81"/>
      <c r="D171" s="81"/>
      <c r="E171" s="82"/>
      <c r="F171" s="230"/>
      <c r="G171" s="83">
        <f>G172+G190+G191+G199</f>
        <v>2480</v>
      </c>
      <c r="H171" s="84">
        <f>H172+H190+H191+H199</f>
        <v>2187.548</v>
      </c>
      <c r="I171" s="83">
        <f>I172+I190+I191+I199</f>
        <v>0</v>
      </c>
      <c r="J171" s="83">
        <f>J172+J190+J191+J199</f>
        <v>0</v>
      </c>
      <c r="K171" s="83">
        <f>K172+K190+K191+K199</f>
        <v>292.452</v>
      </c>
      <c r="L171" s="244"/>
      <c r="M171" s="244"/>
      <c r="N171" s="244"/>
      <c r="O171" s="244"/>
      <c r="P171" s="244"/>
      <c r="Q171" s="244"/>
      <c r="R171" s="244"/>
      <c r="S171" s="244"/>
      <c r="T171" s="244"/>
      <c r="U171" s="244"/>
      <c r="V171" s="244"/>
      <c r="W171" s="250"/>
      <c r="X171" s="250"/>
      <c r="Y171" s="230"/>
      <c r="Z171" s="230"/>
      <c r="AA171" s="250"/>
    </row>
    <row r="172" s="47" customFormat="1" ht="156" customHeight="1" spans="1:27">
      <c r="A172" s="231">
        <v>43</v>
      </c>
      <c r="B172" s="232" t="s">
        <v>893</v>
      </c>
      <c r="C172" s="231" t="s">
        <v>119</v>
      </c>
      <c r="D172" s="231" t="s">
        <v>120</v>
      </c>
      <c r="E172" s="231" t="s">
        <v>894</v>
      </c>
      <c r="F172" s="232" t="s">
        <v>895</v>
      </c>
      <c r="G172" s="233">
        <v>1600</v>
      </c>
      <c r="H172" s="234">
        <v>1600</v>
      </c>
      <c r="I172" s="233"/>
      <c r="J172" s="233"/>
      <c r="K172" s="233"/>
      <c r="L172" s="231" t="s">
        <v>896</v>
      </c>
      <c r="M172" s="245" t="s">
        <v>897</v>
      </c>
      <c r="N172" s="245" t="s">
        <v>898</v>
      </c>
      <c r="O172" s="231">
        <f t="shared" ref="O172:V172" si="7">SUM(O173:O189)</f>
        <v>27</v>
      </c>
      <c r="P172" s="231">
        <f t="shared" si="7"/>
        <v>3</v>
      </c>
      <c r="Q172" s="251">
        <f t="shared" si="7"/>
        <v>0.6776</v>
      </c>
      <c r="R172" s="252">
        <f t="shared" si="7"/>
        <v>0.2046</v>
      </c>
      <c r="S172" s="252">
        <f t="shared" si="7"/>
        <v>0.473</v>
      </c>
      <c r="T172" s="251">
        <f t="shared" si="7"/>
        <v>2.5058</v>
      </c>
      <c r="U172" s="251">
        <f t="shared" si="7"/>
        <v>0.6138</v>
      </c>
      <c r="V172" s="251">
        <f t="shared" si="7"/>
        <v>1.892</v>
      </c>
      <c r="W172" s="231" t="s">
        <v>716</v>
      </c>
      <c r="X172" s="231" t="s">
        <v>717</v>
      </c>
      <c r="Y172" s="231" t="s">
        <v>803</v>
      </c>
      <c r="Z172" s="231" t="s">
        <v>899</v>
      </c>
      <c r="AA172" s="232" t="s">
        <v>900</v>
      </c>
    </row>
    <row r="173" s="48" customFormat="1" ht="84" customHeight="1" spans="1:27">
      <c r="A173" s="235"/>
      <c r="B173" s="236" t="s">
        <v>901</v>
      </c>
      <c r="C173" s="235" t="s">
        <v>119</v>
      </c>
      <c r="D173" s="235" t="s">
        <v>120</v>
      </c>
      <c r="E173" s="235" t="s">
        <v>902</v>
      </c>
      <c r="F173" s="236" t="s">
        <v>903</v>
      </c>
      <c r="G173" s="237">
        <f>0.8586*65</f>
        <v>55.809</v>
      </c>
      <c r="H173" s="237">
        <v>55.809</v>
      </c>
      <c r="I173" s="237"/>
      <c r="J173" s="237"/>
      <c r="K173" s="237"/>
      <c r="L173" s="235"/>
      <c r="M173" s="246" t="s">
        <v>898</v>
      </c>
      <c r="N173" s="246" t="s">
        <v>898</v>
      </c>
      <c r="O173" s="247">
        <v>2</v>
      </c>
      <c r="P173" s="247">
        <v>0</v>
      </c>
      <c r="Q173" s="253">
        <f t="shared" ref="Q173:Q189" si="8">R173+S173</f>
        <v>0.0347</v>
      </c>
      <c r="R173" s="253">
        <v>0.0104</v>
      </c>
      <c r="S173" s="253">
        <v>0.0243</v>
      </c>
      <c r="T173" s="253">
        <f t="shared" ref="T173:T189" si="9">U173+V173</f>
        <v>0.1284</v>
      </c>
      <c r="U173" s="253">
        <f t="shared" ref="U173:U189" si="10">R173*3</f>
        <v>0.0312</v>
      </c>
      <c r="V173" s="253">
        <f t="shared" ref="V173:V189" si="11">S173*4</f>
        <v>0.0972</v>
      </c>
      <c r="W173" s="235" t="s">
        <v>716</v>
      </c>
      <c r="X173" s="235" t="s">
        <v>717</v>
      </c>
      <c r="Y173" s="235" t="s">
        <v>168</v>
      </c>
      <c r="Z173" s="235" t="s">
        <v>169</v>
      </c>
      <c r="AA173" s="235"/>
    </row>
    <row r="174" s="48" customFormat="1" ht="84" customHeight="1" spans="1:27">
      <c r="A174" s="235"/>
      <c r="B174" s="236" t="s">
        <v>904</v>
      </c>
      <c r="C174" s="235" t="s">
        <v>119</v>
      </c>
      <c r="D174" s="235" t="s">
        <v>120</v>
      </c>
      <c r="E174" s="235" t="s">
        <v>905</v>
      </c>
      <c r="F174" s="236" t="s">
        <v>906</v>
      </c>
      <c r="G174" s="237">
        <f>0.6195*65</f>
        <v>40.2675</v>
      </c>
      <c r="H174" s="237">
        <v>40.2675</v>
      </c>
      <c r="I174" s="237"/>
      <c r="J174" s="237"/>
      <c r="K174" s="237"/>
      <c r="L174" s="235"/>
      <c r="M174" s="246" t="s">
        <v>898</v>
      </c>
      <c r="N174" s="246" t="s">
        <v>898</v>
      </c>
      <c r="O174" s="247">
        <v>1</v>
      </c>
      <c r="P174" s="247">
        <v>0</v>
      </c>
      <c r="Q174" s="253">
        <f t="shared" si="8"/>
        <v>0.0159</v>
      </c>
      <c r="R174" s="253">
        <v>0.0048</v>
      </c>
      <c r="S174" s="253">
        <v>0.0111</v>
      </c>
      <c r="T174" s="253">
        <f t="shared" si="9"/>
        <v>0.0588</v>
      </c>
      <c r="U174" s="253">
        <f t="shared" si="10"/>
        <v>0.0144</v>
      </c>
      <c r="V174" s="253">
        <f t="shared" si="11"/>
        <v>0.0444</v>
      </c>
      <c r="W174" s="235" t="s">
        <v>716</v>
      </c>
      <c r="X174" s="235" t="s">
        <v>717</v>
      </c>
      <c r="Y174" s="235" t="s">
        <v>773</v>
      </c>
      <c r="Z174" s="235" t="s">
        <v>774</v>
      </c>
      <c r="AA174" s="235"/>
    </row>
    <row r="175" s="48" customFormat="1" ht="84" customHeight="1" spans="1:27">
      <c r="A175" s="235"/>
      <c r="B175" s="236" t="s">
        <v>907</v>
      </c>
      <c r="C175" s="235" t="s">
        <v>119</v>
      </c>
      <c r="D175" s="235" t="s">
        <v>120</v>
      </c>
      <c r="E175" s="235" t="s">
        <v>489</v>
      </c>
      <c r="F175" s="236" t="s">
        <v>908</v>
      </c>
      <c r="G175" s="237">
        <f>0.7317*65</f>
        <v>47.5605</v>
      </c>
      <c r="H175" s="237">
        <v>47.5605</v>
      </c>
      <c r="I175" s="237"/>
      <c r="J175" s="237"/>
      <c r="K175" s="237"/>
      <c r="L175" s="235"/>
      <c r="M175" s="246" t="s">
        <v>898</v>
      </c>
      <c r="N175" s="246" t="s">
        <v>898</v>
      </c>
      <c r="O175" s="247">
        <v>1</v>
      </c>
      <c r="P175" s="247">
        <v>0</v>
      </c>
      <c r="Q175" s="253">
        <f t="shared" si="8"/>
        <v>0.0358</v>
      </c>
      <c r="R175" s="253">
        <v>0.0065</v>
      </c>
      <c r="S175" s="253">
        <v>0.0293</v>
      </c>
      <c r="T175" s="253">
        <f t="shared" si="9"/>
        <v>0.1367</v>
      </c>
      <c r="U175" s="253">
        <f t="shared" si="10"/>
        <v>0.0195</v>
      </c>
      <c r="V175" s="253">
        <f t="shared" si="11"/>
        <v>0.1172</v>
      </c>
      <c r="W175" s="235" t="s">
        <v>716</v>
      </c>
      <c r="X175" s="235" t="s">
        <v>717</v>
      </c>
      <c r="Y175" s="235" t="s">
        <v>705</v>
      </c>
      <c r="Z175" s="235" t="s">
        <v>909</v>
      </c>
      <c r="AA175" s="235"/>
    </row>
    <row r="176" s="48" customFormat="1" ht="84" customHeight="1" spans="1:27">
      <c r="A176" s="235"/>
      <c r="B176" s="236" t="s">
        <v>910</v>
      </c>
      <c r="C176" s="235" t="s">
        <v>119</v>
      </c>
      <c r="D176" s="235" t="s">
        <v>120</v>
      </c>
      <c r="E176" s="235" t="s">
        <v>911</v>
      </c>
      <c r="F176" s="236" t="s">
        <v>912</v>
      </c>
      <c r="G176" s="237">
        <f>0.2439*65</f>
        <v>15.8535</v>
      </c>
      <c r="H176" s="237">
        <v>15.8535</v>
      </c>
      <c r="I176" s="237"/>
      <c r="J176" s="237"/>
      <c r="K176" s="237"/>
      <c r="L176" s="235"/>
      <c r="M176" s="246" t="s">
        <v>898</v>
      </c>
      <c r="N176" s="246" t="s">
        <v>898</v>
      </c>
      <c r="O176" s="247">
        <v>1</v>
      </c>
      <c r="P176" s="247">
        <v>0</v>
      </c>
      <c r="Q176" s="253">
        <f t="shared" si="8"/>
        <v>0.0188</v>
      </c>
      <c r="R176" s="253">
        <v>0.0076</v>
      </c>
      <c r="S176" s="253">
        <v>0.0112</v>
      </c>
      <c r="T176" s="253">
        <f t="shared" si="9"/>
        <v>0.0676</v>
      </c>
      <c r="U176" s="253">
        <f t="shared" si="10"/>
        <v>0.0228</v>
      </c>
      <c r="V176" s="253">
        <f t="shared" si="11"/>
        <v>0.0448</v>
      </c>
      <c r="W176" s="235" t="s">
        <v>716</v>
      </c>
      <c r="X176" s="235" t="s">
        <v>717</v>
      </c>
      <c r="Y176" s="235" t="s">
        <v>178</v>
      </c>
      <c r="Z176" s="235" t="s">
        <v>179</v>
      </c>
      <c r="AA176" s="235"/>
    </row>
    <row r="177" s="48" customFormat="1" ht="84" customHeight="1" spans="1:27">
      <c r="A177" s="235"/>
      <c r="B177" s="236" t="s">
        <v>913</v>
      </c>
      <c r="C177" s="235" t="s">
        <v>119</v>
      </c>
      <c r="D177" s="235" t="s">
        <v>120</v>
      </c>
      <c r="E177" s="235" t="s">
        <v>914</v>
      </c>
      <c r="F177" s="236" t="s">
        <v>915</v>
      </c>
      <c r="G177" s="237">
        <f>1.5005*65</f>
        <v>97.5325</v>
      </c>
      <c r="H177" s="237">
        <v>97.5325</v>
      </c>
      <c r="I177" s="237"/>
      <c r="J177" s="237"/>
      <c r="K177" s="237"/>
      <c r="L177" s="235"/>
      <c r="M177" s="246" t="s">
        <v>898</v>
      </c>
      <c r="N177" s="246" t="s">
        <v>898</v>
      </c>
      <c r="O177" s="247">
        <v>1</v>
      </c>
      <c r="P177" s="247">
        <v>1</v>
      </c>
      <c r="Q177" s="253">
        <f t="shared" si="8"/>
        <v>0.0141</v>
      </c>
      <c r="R177" s="253">
        <v>0.0042</v>
      </c>
      <c r="S177" s="253">
        <v>0.0099</v>
      </c>
      <c r="T177" s="253">
        <f t="shared" si="9"/>
        <v>0.0522</v>
      </c>
      <c r="U177" s="253">
        <f t="shared" si="10"/>
        <v>0.0126</v>
      </c>
      <c r="V177" s="253">
        <f t="shared" si="11"/>
        <v>0.0396</v>
      </c>
      <c r="W177" s="235" t="s">
        <v>716</v>
      </c>
      <c r="X177" s="235" t="s">
        <v>717</v>
      </c>
      <c r="Y177" s="235" t="s">
        <v>374</v>
      </c>
      <c r="Z177" s="235" t="s">
        <v>718</v>
      </c>
      <c r="AA177" s="235"/>
    </row>
    <row r="178" s="48" customFormat="1" ht="84" customHeight="1" spans="1:27">
      <c r="A178" s="235"/>
      <c r="B178" s="236" t="s">
        <v>916</v>
      </c>
      <c r="C178" s="235" t="s">
        <v>119</v>
      </c>
      <c r="D178" s="235" t="s">
        <v>120</v>
      </c>
      <c r="E178" s="235" t="s">
        <v>917</v>
      </c>
      <c r="F178" s="236" t="s">
        <v>918</v>
      </c>
      <c r="G178" s="237">
        <f>0.5829*65</f>
        <v>37.8885</v>
      </c>
      <c r="H178" s="237">
        <v>37.8885</v>
      </c>
      <c r="I178" s="237"/>
      <c r="J178" s="237"/>
      <c r="K178" s="237"/>
      <c r="L178" s="235"/>
      <c r="M178" s="246" t="s">
        <v>898</v>
      </c>
      <c r="N178" s="246" t="s">
        <v>898</v>
      </c>
      <c r="O178" s="247">
        <v>0</v>
      </c>
      <c r="P178" s="247">
        <v>1</v>
      </c>
      <c r="Q178" s="253">
        <f t="shared" si="8"/>
        <v>0.0502</v>
      </c>
      <c r="R178" s="253">
        <v>0.0109</v>
      </c>
      <c r="S178" s="253">
        <v>0.0393</v>
      </c>
      <c r="T178" s="253">
        <f t="shared" si="9"/>
        <v>0.1899</v>
      </c>
      <c r="U178" s="253">
        <f t="shared" si="10"/>
        <v>0.0327</v>
      </c>
      <c r="V178" s="253">
        <f t="shared" si="11"/>
        <v>0.1572</v>
      </c>
      <c r="W178" s="235" t="s">
        <v>716</v>
      </c>
      <c r="X178" s="235" t="s">
        <v>717</v>
      </c>
      <c r="Y178" s="235" t="s">
        <v>733</v>
      </c>
      <c r="Z178" s="235" t="s">
        <v>737</v>
      </c>
      <c r="AA178" s="235"/>
    </row>
    <row r="179" s="48" customFormat="1" ht="84" customHeight="1" spans="1:27">
      <c r="A179" s="235"/>
      <c r="B179" s="236" t="s">
        <v>919</v>
      </c>
      <c r="C179" s="235" t="s">
        <v>119</v>
      </c>
      <c r="D179" s="235" t="s">
        <v>120</v>
      </c>
      <c r="E179" s="235" t="s">
        <v>920</v>
      </c>
      <c r="F179" s="236" t="s">
        <v>921</v>
      </c>
      <c r="G179" s="237">
        <f>1.7293*65</f>
        <v>112.4045</v>
      </c>
      <c r="H179" s="237">
        <v>112.4045</v>
      </c>
      <c r="I179" s="237"/>
      <c r="J179" s="237"/>
      <c r="K179" s="237"/>
      <c r="L179" s="235"/>
      <c r="M179" s="246" t="s">
        <v>898</v>
      </c>
      <c r="N179" s="246" t="s">
        <v>898</v>
      </c>
      <c r="O179" s="247">
        <v>2</v>
      </c>
      <c r="P179" s="247">
        <v>0</v>
      </c>
      <c r="Q179" s="253">
        <f t="shared" si="8"/>
        <v>0.0508</v>
      </c>
      <c r="R179" s="253">
        <v>0.0107</v>
      </c>
      <c r="S179" s="253">
        <v>0.0401</v>
      </c>
      <c r="T179" s="253">
        <f t="shared" si="9"/>
        <v>0.1925</v>
      </c>
      <c r="U179" s="253">
        <f t="shared" si="10"/>
        <v>0.0321</v>
      </c>
      <c r="V179" s="253">
        <f t="shared" si="11"/>
        <v>0.1604</v>
      </c>
      <c r="W179" s="235" t="s">
        <v>716</v>
      </c>
      <c r="X179" s="235" t="s">
        <v>717</v>
      </c>
      <c r="Y179" s="235" t="s">
        <v>243</v>
      </c>
      <c r="Z179" s="235" t="s">
        <v>767</v>
      </c>
      <c r="AA179" s="235"/>
    </row>
    <row r="180" s="48" customFormat="1" ht="84" customHeight="1" spans="1:27">
      <c r="A180" s="235"/>
      <c r="B180" s="236" t="s">
        <v>922</v>
      </c>
      <c r="C180" s="235" t="s">
        <v>119</v>
      </c>
      <c r="D180" s="235" t="s">
        <v>120</v>
      </c>
      <c r="E180" s="235" t="s">
        <v>923</v>
      </c>
      <c r="F180" s="236" t="s">
        <v>924</v>
      </c>
      <c r="G180" s="237">
        <f>0.5059*65</f>
        <v>32.8835</v>
      </c>
      <c r="H180" s="237">
        <v>32.8835</v>
      </c>
      <c r="I180" s="237"/>
      <c r="J180" s="237"/>
      <c r="K180" s="237"/>
      <c r="L180" s="235"/>
      <c r="M180" s="246" t="s">
        <v>898</v>
      </c>
      <c r="N180" s="246" t="s">
        <v>898</v>
      </c>
      <c r="O180" s="247">
        <v>1</v>
      </c>
      <c r="P180" s="247">
        <v>0</v>
      </c>
      <c r="Q180" s="253">
        <f t="shared" si="8"/>
        <v>0.0058</v>
      </c>
      <c r="R180" s="253">
        <v>0.0023</v>
      </c>
      <c r="S180" s="253">
        <v>0.0035</v>
      </c>
      <c r="T180" s="253">
        <f t="shared" si="9"/>
        <v>0.0209</v>
      </c>
      <c r="U180" s="253">
        <f t="shared" si="10"/>
        <v>0.0069</v>
      </c>
      <c r="V180" s="253">
        <f t="shared" si="11"/>
        <v>0.014</v>
      </c>
      <c r="W180" s="235" t="s">
        <v>716</v>
      </c>
      <c r="X180" s="235" t="s">
        <v>717</v>
      </c>
      <c r="Y180" s="235" t="s">
        <v>866</v>
      </c>
      <c r="Z180" s="235" t="s">
        <v>925</v>
      </c>
      <c r="AA180" s="235"/>
    </row>
    <row r="181" s="48" customFormat="1" ht="84" customHeight="1" spans="1:27">
      <c r="A181" s="235"/>
      <c r="B181" s="236" t="s">
        <v>926</v>
      </c>
      <c r="C181" s="235" t="s">
        <v>119</v>
      </c>
      <c r="D181" s="235" t="s">
        <v>120</v>
      </c>
      <c r="E181" s="235" t="s">
        <v>927</v>
      </c>
      <c r="F181" s="236" t="s">
        <v>928</v>
      </c>
      <c r="G181" s="237">
        <f>2.9806*65</f>
        <v>193.739</v>
      </c>
      <c r="H181" s="237">
        <v>193.739</v>
      </c>
      <c r="I181" s="248"/>
      <c r="J181" s="237"/>
      <c r="K181" s="237"/>
      <c r="L181" s="235"/>
      <c r="M181" s="246" t="s">
        <v>898</v>
      </c>
      <c r="N181" s="246" t="s">
        <v>898</v>
      </c>
      <c r="O181" s="247">
        <v>2</v>
      </c>
      <c r="P181" s="247">
        <v>0</v>
      </c>
      <c r="Q181" s="253">
        <f t="shared" si="8"/>
        <v>0.1234</v>
      </c>
      <c r="R181" s="253">
        <v>0.0284</v>
      </c>
      <c r="S181" s="253">
        <v>0.095</v>
      </c>
      <c r="T181" s="253">
        <f t="shared" si="9"/>
        <v>0.4652</v>
      </c>
      <c r="U181" s="253">
        <f t="shared" si="10"/>
        <v>0.0852</v>
      </c>
      <c r="V181" s="253">
        <f t="shared" si="11"/>
        <v>0.38</v>
      </c>
      <c r="W181" s="235" t="s">
        <v>716</v>
      </c>
      <c r="X181" s="235" t="s">
        <v>717</v>
      </c>
      <c r="Y181" s="235" t="s">
        <v>740</v>
      </c>
      <c r="Z181" s="235" t="s">
        <v>743</v>
      </c>
      <c r="AA181" s="235"/>
    </row>
    <row r="182" s="48" customFormat="1" ht="84" customHeight="1" spans="1:27">
      <c r="A182" s="235"/>
      <c r="B182" s="236" t="s">
        <v>929</v>
      </c>
      <c r="C182" s="235" t="s">
        <v>119</v>
      </c>
      <c r="D182" s="235" t="s">
        <v>120</v>
      </c>
      <c r="E182" s="235" t="s">
        <v>930</v>
      </c>
      <c r="F182" s="236" t="s">
        <v>931</v>
      </c>
      <c r="G182" s="237">
        <f>1.2571*65</f>
        <v>81.7115</v>
      </c>
      <c r="H182" s="237">
        <v>81.7115</v>
      </c>
      <c r="I182" s="237"/>
      <c r="J182" s="237"/>
      <c r="K182" s="237"/>
      <c r="L182" s="235"/>
      <c r="M182" s="246" t="s">
        <v>898</v>
      </c>
      <c r="N182" s="246" t="s">
        <v>898</v>
      </c>
      <c r="O182" s="247">
        <v>2</v>
      </c>
      <c r="P182" s="247">
        <v>0</v>
      </c>
      <c r="Q182" s="253">
        <f t="shared" si="8"/>
        <v>0.0532</v>
      </c>
      <c r="R182" s="253">
        <v>0.0191</v>
      </c>
      <c r="S182" s="253">
        <v>0.0341</v>
      </c>
      <c r="T182" s="253">
        <f t="shared" si="9"/>
        <v>0.1937</v>
      </c>
      <c r="U182" s="253">
        <f t="shared" si="10"/>
        <v>0.0573</v>
      </c>
      <c r="V182" s="253">
        <f t="shared" si="11"/>
        <v>0.1364</v>
      </c>
      <c r="W182" s="235" t="s">
        <v>716</v>
      </c>
      <c r="X182" s="235" t="s">
        <v>717</v>
      </c>
      <c r="Y182" s="235" t="s">
        <v>847</v>
      </c>
      <c r="Z182" s="235" t="s">
        <v>848</v>
      </c>
      <c r="AA182" s="235"/>
    </row>
    <row r="183" s="48" customFormat="1" ht="84" customHeight="1" spans="1:27">
      <c r="A183" s="235"/>
      <c r="B183" s="236" t="s">
        <v>932</v>
      </c>
      <c r="C183" s="235" t="s">
        <v>119</v>
      </c>
      <c r="D183" s="235" t="s">
        <v>120</v>
      </c>
      <c r="E183" s="235" t="s">
        <v>933</v>
      </c>
      <c r="F183" s="236" t="s">
        <v>934</v>
      </c>
      <c r="G183" s="237">
        <f>4.8074*65</f>
        <v>312.481</v>
      </c>
      <c r="H183" s="237">
        <v>312.481</v>
      </c>
      <c r="I183" s="237"/>
      <c r="J183" s="237"/>
      <c r="K183" s="237"/>
      <c r="L183" s="235"/>
      <c r="M183" s="246" t="s">
        <v>898</v>
      </c>
      <c r="N183" s="246" t="s">
        <v>898</v>
      </c>
      <c r="O183" s="247">
        <v>2</v>
      </c>
      <c r="P183" s="247">
        <v>1</v>
      </c>
      <c r="Q183" s="253">
        <f t="shared" si="8"/>
        <v>0.0378</v>
      </c>
      <c r="R183" s="253">
        <v>0.0187</v>
      </c>
      <c r="S183" s="253">
        <v>0.0191</v>
      </c>
      <c r="T183" s="253">
        <f t="shared" si="9"/>
        <v>0.1325</v>
      </c>
      <c r="U183" s="253">
        <f t="shared" si="10"/>
        <v>0.0561</v>
      </c>
      <c r="V183" s="253">
        <f t="shared" si="11"/>
        <v>0.0764</v>
      </c>
      <c r="W183" s="235" t="s">
        <v>716</v>
      </c>
      <c r="X183" s="235" t="s">
        <v>717</v>
      </c>
      <c r="Y183" s="235" t="s">
        <v>784</v>
      </c>
      <c r="Z183" s="235" t="s">
        <v>785</v>
      </c>
      <c r="AA183" s="235"/>
    </row>
    <row r="184" s="48" customFormat="1" ht="84" customHeight="1" spans="1:27">
      <c r="A184" s="235"/>
      <c r="B184" s="236" t="s">
        <v>935</v>
      </c>
      <c r="C184" s="235" t="s">
        <v>119</v>
      </c>
      <c r="D184" s="235" t="s">
        <v>120</v>
      </c>
      <c r="E184" s="235" t="s">
        <v>936</v>
      </c>
      <c r="F184" s="236" t="s">
        <v>937</v>
      </c>
      <c r="G184" s="237">
        <f>2.3401*65</f>
        <v>152.1065</v>
      </c>
      <c r="H184" s="237">
        <v>152.1065</v>
      </c>
      <c r="I184" s="237"/>
      <c r="J184" s="237"/>
      <c r="K184" s="237"/>
      <c r="L184" s="235"/>
      <c r="M184" s="246" t="s">
        <v>898</v>
      </c>
      <c r="N184" s="246" t="s">
        <v>898</v>
      </c>
      <c r="O184" s="247">
        <v>3</v>
      </c>
      <c r="P184" s="247">
        <v>0</v>
      </c>
      <c r="Q184" s="253">
        <f t="shared" si="8"/>
        <v>0.0523</v>
      </c>
      <c r="R184" s="253">
        <v>0.0157</v>
      </c>
      <c r="S184" s="253">
        <v>0.0366</v>
      </c>
      <c r="T184" s="253">
        <f t="shared" si="9"/>
        <v>0.1935</v>
      </c>
      <c r="U184" s="253">
        <f t="shared" si="10"/>
        <v>0.0471</v>
      </c>
      <c r="V184" s="253">
        <f t="shared" si="11"/>
        <v>0.1464</v>
      </c>
      <c r="W184" s="235" t="s">
        <v>716</v>
      </c>
      <c r="X184" s="235" t="s">
        <v>717</v>
      </c>
      <c r="Y184" s="235" t="s">
        <v>754</v>
      </c>
      <c r="Z184" s="235" t="s">
        <v>755</v>
      </c>
      <c r="AA184" s="235"/>
    </row>
    <row r="185" s="48" customFormat="1" ht="84" customHeight="1" spans="1:27">
      <c r="A185" s="235"/>
      <c r="B185" s="236" t="s">
        <v>938</v>
      </c>
      <c r="C185" s="235" t="s">
        <v>119</v>
      </c>
      <c r="D185" s="235" t="s">
        <v>120</v>
      </c>
      <c r="E185" s="235" t="s">
        <v>939</v>
      </c>
      <c r="F185" s="236" t="s">
        <v>940</v>
      </c>
      <c r="G185" s="237">
        <f>0.2495*65</f>
        <v>16.2175</v>
      </c>
      <c r="H185" s="237">
        <v>16.2175</v>
      </c>
      <c r="I185" s="237"/>
      <c r="J185" s="237"/>
      <c r="K185" s="237"/>
      <c r="L185" s="235"/>
      <c r="M185" s="246" t="s">
        <v>898</v>
      </c>
      <c r="N185" s="246" t="s">
        <v>898</v>
      </c>
      <c r="O185" s="247">
        <v>1</v>
      </c>
      <c r="P185" s="247">
        <v>0</v>
      </c>
      <c r="Q185" s="253">
        <f t="shared" si="8"/>
        <v>0.0229</v>
      </c>
      <c r="R185" s="253">
        <v>0.0093</v>
      </c>
      <c r="S185" s="253">
        <v>0.0136</v>
      </c>
      <c r="T185" s="253">
        <f t="shared" si="9"/>
        <v>0.0823</v>
      </c>
      <c r="U185" s="253">
        <f t="shared" si="10"/>
        <v>0.0279</v>
      </c>
      <c r="V185" s="253">
        <f t="shared" si="11"/>
        <v>0.0544</v>
      </c>
      <c r="W185" s="235" t="s">
        <v>716</v>
      </c>
      <c r="X185" s="235" t="s">
        <v>717</v>
      </c>
      <c r="Y185" s="235" t="s">
        <v>877</v>
      </c>
      <c r="Z185" s="235" t="s">
        <v>878</v>
      </c>
      <c r="AA185" s="235"/>
    </row>
    <row r="186" s="48" customFormat="1" ht="84" customHeight="1" spans="1:27">
      <c r="A186" s="235"/>
      <c r="B186" s="236" t="s">
        <v>941</v>
      </c>
      <c r="C186" s="235" t="s">
        <v>119</v>
      </c>
      <c r="D186" s="235" t="s">
        <v>120</v>
      </c>
      <c r="E186" s="235" t="s">
        <v>942</v>
      </c>
      <c r="F186" s="236" t="s">
        <v>943</v>
      </c>
      <c r="G186" s="237">
        <f>1.1344*65</f>
        <v>73.736</v>
      </c>
      <c r="H186" s="237">
        <v>73.736</v>
      </c>
      <c r="I186" s="237"/>
      <c r="J186" s="237"/>
      <c r="K186" s="237"/>
      <c r="L186" s="235"/>
      <c r="M186" s="246" t="s">
        <v>898</v>
      </c>
      <c r="N186" s="246" t="s">
        <v>898</v>
      </c>
      <c r="O186" s="247">
        <v>2</v>
      </c>
      <c r="P186" s="247">
        <v>0</v>
      </c>
      <c r="Q186" s="253">
        <f t="shared" si="8"/>
        <v>0.0463</v>
      </c>
      <c r="R186" s="253">
        <v>0.0185</v>
      </c>
      <c r="S186" s="253">
        <v>0.0278</v>
      </c>
      <c r="T186" s="253">
        <f t="shared" si="9"/>
        <v>0.1667</v>
      </c>
      <c r="U186" s="253">
        <f t="shared" si="10"/>
        <v>0.0555</v>
      </c>
      <c r="V186" s="253">
        <f t="shared" si="11"/>
        <v>0.1112</v>
      </c>
      <c r="W186" s="235" t="s">
        <v>716</v>
      </c>
      <c r="X186" s="235" t="s">
        <v>717</v>
      </c>
      <c r="Y186" s="235" t="s">
        <v>778</v>
      </c>
      <c r="Z186" s="235" t="s">
        <v>779</v>
      </c>
      <c r="AA186" s="235"/>
    </row>
    <row r="187" s="48" customFormat="1" ht="84" customHeight="1" spans="1:27">
      <c r="A187" s="235"/>
      <c r="B187" s="236" t="s">
        <v>944</v>
      </c>
      <c r="C187" s="235" t="s">
        <v>119</v>
      </c>
      <c r="D187" s="235" t="s">
        <v>120</v>
      </c>
      <c r="E187" s="235" t="s">
        <v>945</v>
      </c>
      <c r="F187" s="236" t="s">
        <v>946</v>
      </c>
      <c r="G187" s="238">
        <f>1.7593*65+0.0005</f>
        <v>114.355</v>
      </c>
      <c r="H187" s="238">
        <v>114.355</v>
      </c>
      <c r="I187" s="237"/>
      <c r="J187" s="237"/>
      <c r="K187" s="237"/>
      <c r="L187" s="235"/>
      <c r="M187" s="246" t="s">
        <v>898</v>
      </c>
      <c r="N187" s="246" t="s">
        <v>898</v>
      </c>
      <c r="O187" s="247">
        <v>2</v>
      </c>
      <c r="P187" s="247">
        <v>0</v>
      </c>
      <c r="Q187" s="253">
        <f t="shared" si="8"/>
        <v>0.0415</v>
      </c>
      <c r="R187" s="253">
        <v>0.0115</v>
      </c>
      <c r="S187" s="253">
        <v>0.03</v>
      </c>
      <c r="T187" s="253">
        <f t="shared" si="9"/>
        <v>0.1545</v>
      </c>
      <c r="U187" s="253">
        <f t="shared" si="10"/>
        <v>0.0345</v>
      </c>
      <c r="V187" s="253">
        <f t="shared" si="11"/>
        <v>0.12</v>
      </c>
      <c r="W187" s="235" t="s">
        <v>716</v>
      </c>
      <c r="X187" s="235" t="s">
        <v>717</v>
      </c>
      <c r="Y187" s="235" t="s">
        <v>861</v>
      </c>
      <c r="Z187" s="235" t="s">
        <v>947</v>
      </c>
      <c r="AA187" s="235"/>
    </row>
    <row r="188" s="48" customFormat="1" ht="84" customHeight="1" spans="1:27">
      <c r="A188" s="235"/>
      <c r="B188" s="236" t="s">
        <v>948</v>
      </c>
      <c r="C188" s="235" t="s">
        <v>119</v>
      </c>
      <c r="D188" s="235" t="s">
        <v>120</v>
      </c>
      <c r="E188" s="235" t="s">
        <v>949</v>
      </c>
      <c r="F188" s="236" t="s">
        <v>950</v>
      </c>
      <c r="G188" s="237">
        <f>1.38*65</f>
        <v>89.7</v>
      </c>
      <c r="H188" s="237">
        <v>89.7</v>
      </c>
      <c r="I188" s="237"/>
      <c r="J188" s="237"/>
      <c r="K188" s="237"/>
      <c r="L188" s="235"/>
      <c r="M188" s="246" t="s">
        <v>898</v>
      </c>
      <c r="N188" s="246" t="s">
        <v>898</v>
      </c>
      <c r="O188" s="247">
        <v>2</v>
      </c>
      <c r="P188" s="247">
        <v>0</v>
      </c>
      <c r="Q188" s="253">
        <f t="shared" si="8"/>
        <v>0.0263</v>
      </c>
      <c r="R188" s="253">
        <v>0.0112</v>
      </c>
      <c r="S188" s="253">
        <v>0.0151</v>
      </c>
      <c r="T188" s="253">
        <f t="shared" si="9"/>
        <v>0.094</v>
      </c>
      <c r="U188" s="253">
        <f t="shared" si="10"/>
        <v>0.0336</v>
      </c>
      <c r="V188" s="253">
        <f t="shared" si="11"/>
        <v>0.0604</v>
      </c>
      <c r="W188" s="235" t="s">
        <v>716</v>
      </c>
      <c r="X188" s="235" t="s">
        <v>717</v>
      </c>
      <c r="Y188" s="235" t="s">
        <v>368</v>
      </c>
      <c r="Z188" s="235" t="s">
        <v>723</v>
      </c>
      <c r="AA188" s="235"/>
    </row>
    <row r="189" s="48" customFormat="1" ht="84" customHeight="1" spans="1:27">
      <c r="A189" s="235"/>
      <c r="B189" s="236" t="s">
        <v>951</v>
      </c>
      <c r="C189" s="235" t="s">
        <v>119</v>
      </c>
      <c r="D189" s="235" t="s">
        <v>120</v>
      </c>
      <c r="E189" s="235" t="s">
        <v>952</v>
      </c>
      <c r="F189" s="236" t="s">
        <v>953</v>
      </c>
      <c r="G189" s="237">
        <v>125.754</v>
      </c>
      <c r="H189" s="237">
        <v>125.754</v>
      </c>
      <c r="I189" s="237"/>
      <c r="J189" s="237"/>
      <c r="K189" s="237"/>
      <c r="L189" s="235"/>
      <c r="M189" s="246" t="s">
        <v>898</v>
      </c>
      <c r="N189" s="246" t="s">
        <v>898</v>
      </c>
      <c r="O189" s="247">
        <v>2</v>
      </c>
      <c r="P189" s="247">
        <v>0</v>
      </c>
      <c r="Q189" s="253">
        <f t="shared" si="8"/>
        <v>0.0478</v>
      </c>
      <c r="R189" s="253">
        <v>0.0148</v>
      </c>
      <c r="S189" s="253">
        <v>0.033</v>
      </c>
      <c r="T189" s="253">
        <f t="shared" si="9"/>
        <v>0.1764</v>
      </c>
      <c r="U189" s="253">
        <f t="shared" si="10"/>
        <v>0.0444</v>
      </c>
      <c r="V189" s="253">
        <f t="shared" si="11"/>
        <v>0.132</v>
      </c>
      <c r="W189" s="235" t="s">
        <v>716</v>
      </c>
      <c r="X189" s="235" t="s">
        <v>717</v>
      </c>
      <c r="Y189" s="235" t="s">
        <v>791</v>
      </c>
      <c r="Z189" s="235" t="s">
        <v>792</v>
      </c>
      <c r="AA189" s="235"/>
    </row>
    <row r="190" s="43" customFormat="1" ht="125" customHeight="1" spans="1:27">
      <c r="A190" s="207">
        <v>44</v>
      </c>
      <c r="B190" s="208" t="s">
        <v>954</v>
      </c>
      <c r="C190" s="207" t="s">
        <v>119</v>
      </c>
      <c r="D190" s="207" t="s">
        <v>120</v>
      </c>
      <c r="E190" s="207" t="s">
        <v>955</v>
      </c>
      <c r="F190" s="208" t="s">
        <v>956</v>
      </c>
      <c r="G190" s="209">
        <v>300</v>
      </c>
      <c r="H190" s="209">
        <v>211.268</v>
      </c>
      <c r="I190" s="209"/>
      <c r="J190" s="209"/>
      <c r="K190" s="209">
        <v>88.732</v>
      </c>
      <c r="L190" s="207" t="s">
        <v>957</v>
      </c>
      <c r="M190" s="239" t="s">
        <v>958</v>
      </c>
      <c r="N190" s="239" t="s">
        <v>959</v>
      </c>
      <c r="O190" s="249">
        <v>1</v>
      </c>
      <c r="P190" s="249"/>
      <c r="Q190" s="254">
        <v>0.037</v>
      </c>
      <c r="R190" s="255">
        <v>0.0133</v>
      </c>
      <c r="S190" s="255">
        <v>0.0237</v>
      </c>
      <c r="T190" s="254">
        <v>0.1613</v>
      </c>
      <c r="U190" s="254">
        <v>0.059</v>
      </c>
      <c r="V190" s="254">
        <v>0.1023</v>
      </c>
      <c r="W190" s="207" t="s">
        <v>716</v>
      </c>
      <c r="X190" s="207" t="s">
        <v>717</v>
      </c>
      <c r="Y190" s="207" t="s">
        <v>705</v>
      </c>
      <c r="Z190" s="207" t="s">
        <v>855</v>
      </c>
      <c r="AA190" s="208" t="s">
        <v>960</v>
      </c>
    </row>
    <row r="191" s="42" customFormat="1" ht="109" customHeight="1" spans="1:27">
      <c r="A191" s="207">
        <v>45</v>
      </c>
      <c r="B191" s="208" t="s">
        <v>961</v>
      </c>
      <c r="C191" s="207" t="s">
        <v>119</v>
      </c>
      <c r="D191" s="207" t="s">
        <v>120</v>
      </c>
      <c r="E191" s="207" t="s">
        <v>962</v>
      </c>
      <c r="F191" s="208" t="s">
        <v>963</v>
      </c>
      <c r="G191" s="209">
        <v>267</v>
      </c>
      <c r="H191" s="209">
        <v>267</v>
      </c>
      <c r="I191" s="209"/>
      <c r="J191" s="209"/>
      <c r="K191" s="209"/>
      <c r="L191" s="207" t="s">
        <v>964</v>
      </c>
      <c r="M191" s="239" t="s">
        <v>735</v>
      </c>
      <c r="N191" s="239" t="s">
        <v>965</v>
      </c>
      <c r="O191" s="207">
        <f t="shared" ref="O191:V191" si="12">SUM(O192:O198)</f>
        <v>9</v>
      </c>
      <c r="P191" s="207">
        <f t="shared" si="12"/>
        <v>0</v>
      </c>
      <c r="Q191" s="256">
        <f t="shared" si="12"/>
        <v>0.1511</v>
      </c>
      <c r="R191" s="207">
        <f t="shared" si="12"/>
        <v>0.0631</v>
      </c>
      <c r="S191" s="207">
        <f t="shared" si="12"/>
        <v>0.088</v>
      </c>
      <c r="T191" s="207">
        <f t="shared" si="12"/>
        <v>0.5413</v>
      </c>
      <c r="U191" s="207">
        <f t="shared" si="12"/>
        <v>0.1893</v>
      </c>
      <c r="V191" s="207">
        <f t="shared" si="12"/>
        <v>0.352</v>
      </c>
      <c r="W191" s="207" t="s">
        <v>716</v>
      </c>
      <c r="X191" s="207" t="s">
        <v>717</v>
      </c>
      <c r="Y191" s="207" t="s">
        <v>966</v>
      </c>
      <c r="Z191" s="207" t="s">
        <v>967</v>
      </c>
      <c r="AA191" s="208" t="s">
        <v>968</v>
      </c>
    </row>
    <row r="192" s="48" customFormat="1" ht="74" customHeight="1" spans="1:27">
      <c r="A192" s="235"/>
      <c r="B192" s="236" t="s">
        <v>969</v>
      </c>
      <c r="C192" s="235" t="s">
        <v>119</v>
      </c>
      <c r="D192" s="235" t="s">
        <v>120</v>
      </c>
      <c r="E192" s="235" t="s">
        <v>970</v>
      </c>
      <c r="F192" s="236" t="s">
        <v>971</v>
      </c>
      <c r="G192" s="237">
        <f>2.5*12</f>
        <v>30</v>
      </c>
      <c r="H192" s="237">
        <v>30</v>
      </c>
      <c r="I192" s="237"/>
      <c r="J192" s="237"/>
      <c r="K192" s="237"/>
      <c r="L192" s="235"/>
      <c r="M192" s="246" t="s">
        <v>735</v>
      </c>
      <c r="N192" s="246" t="s">
        <v>965</v>
      </c>
      <c r="O192" s="235">
        <v>1</v>
      </c>
      <c r="P192" s="235">
        <v>0</v>
      </c>
      <c r="Q192" s="257">
        <f t="shared" ref="Q192:Q199" si="13">R192+S192</f>
        <v>0.0182</v>
      </c>
      <c r="R192" s="235">
        <v>0.0076</v>
      </c>
      <c r="S192" s="235">
        <v>0.0106</v>
      </c>
      <c r="T192" s="235">
        <f t="shared" ref="T192:T199" si="14">U192+V192</f>
        <v>0.0652</v>
      </c>
      <c r="U192" s="235">
        <f t="shared" ref="U192:U199" si="15">R192*3</f>
        <v>0.0228</v>
      </c>
      <c r="V192" s="235">
        <f t="shared" ref="V192:V199" si="16">S192*4</f>
        <v>0.0424</v>
      </c>
      <c r="W192" s="235" t="s">
        <v>716</v>
      </c>
      <c r="X192" s="235" t="s">
        <v>717</v>
      </c>
      <c r="Y192" s="235" t="s">
        <v>966</v>
      </c>
      <c r="Z192" s="235" t="s">
        <v>967</v>
      </c>
      <c r="AA192" s="235"/>
    </row>
    <row r="193" s="48" customFormat="1" ht="74" customHeight="1" spans="1:27">
      <c r="A193" s="235"/>
      <c r="B193" s="236" t="s">
        <v>972</v>
      </c>
      <c r="C193" s="235" t="s">
        <v>119</v>
      </c>
      <c r="D193" s="235" t="s">
        <v>120</v>
      </c>
      <c r="E193" s="235" t="s">
        <v>973</v>
      </c>
      <c r="F193" s="236" t="s">
        <v>974</v>
      </c>
      <c r="G193" s="237">
        <f>7.2*12</f>
        <v>86.4</v>
      </c>
      <c r="H193" s="237">
        <v>86.4</v>
      </c>
      <c r="I193" s="237"/>
      <c r="J193" s="237"/>
      <c r="K193" s="237"/>
      <c r="L193" s="235"/>
      <c r="M193" s="246" t="s">
        <v>735</v>
      </c>
      <c r="N193" s="246" t="s">
        <v>965</v>
      </c>
      <c r="O193" s="235">
        <v>1</v>
      </c>
      <c r="P193" s="235">
        <v>0</v>
      </c>
      <c r="Q193" s="257">
        <f t="shared" si="13"/>
        <v>0.0084</v>
      </c>
      <c r="R193" s="235">
        <v>0.0035</v>
      </c>
      <c r="S193" s="235">
        <v>0.0049</v>
      </c>
      <c r="T193" s="235">
        <f t="shared" si="14"/>
        <v>0.0301</v>
      </c>
      <c r="U193" s="235">
        <f t="shared" si="15"/>
        <v>0.0105</v>
      </c>
      <c r="V193" s="235">
        <f t="shared" si="16"/>
        <v>0.0196</v>
      </c>
      <c r="W193" s="235" t="s">
        <v>716</v>
      </c>
      <c r="X193" s="235" t="s">
        <v>717</v>
      </c>
      <c r="Y193" s="235" t="s">
        <v>966</v>
      </c>
      <c r="Z193" s="235" t="s">
        <v>967</v>
      </c>
      <c r="AA193" s="235"/>
    </row>
    <row r="194" s="48" customFormat="1" ht="74" customHeight="1" spans="1:27">
      <c r="A194" s="235"/>
      <c r="B194" s="236" t="s">
        <v>975</v>
      </c>
      <c r="C194" s="235" t="s">
        <v>119</v>
      </c>
      <c r="D194" s="235" t="s">
        <v>120</v>
      </c>
      <c r="E194" s="235" t="s">
        <v>976</v>
      </c>
      <c r="F194" s="236" t="s">
        <v>977</v>
      </c>
      <c r="G194" s="237">
        <f>3.4*12</f>
        <v>40.8</v>
      </c>
      <c r="H194" s="237">
        <v>40.8</v>
      </c>
      <c r="I194" s="237"/>
      <c r="J194" s="237"/>
      <c r="K194" s="237"/>
      <c r="L194" s="235"/>
      <c r="M194" s="246" t="s">
        <v>735</v>
      </c>
      <c r="N194" s="246" t="s">
        <v>965</v>
      </c>
      <c r="O194" s="235">
        <v>2</v>
      </c>
      <c r="P194" s="235">
        <v>0</v>
      </c>
      <c r="Q194" s="257">
        <f t="shared" si="13"/>
        <v>0.029</v>
      </c>
      <c r="R194" s="235">
        <v>0.0121</v>
      </c>
      <c r="S194" s="235">
        <v>0.0169</v>
      </c>
      <c r="T194" s="235">
        <f t="shared" si="14"/>
        <v>0.1039</v>
      </c>
      <c r="U194" s="235">
        <f t="shared" si="15"/>
        <v>0.0363</v>
      </c>
      <c r="V194" s="235">
        <f t="shared" si="16"/>
        <v>0.0676</v>
      </c>
      <c r="W194" s="235" t="s">
        <v>716</v>
      </c>
      <c r="X194" s="235" t="s">
        <v>717</v>
      </c>
      <c r="Y194" s="235" t="s">
        <v>966</v>
      </c>
      <c r="Z194" s="235" t="s">
        <v>967</v>
      </c>
      <c r="AA194" s="235"/>
    </row>
    <row r="195" s="48" customFormat="1" ht="74" customHeight="1" spans="1:27">
      <c r="A195" s="235"/>
      <c r="B195" s="236" t="s">
        <v>978</v>
      </c>
      <c r="C195" s="235" t="s">
        <v>119</v>
      </c>
      <c r="D195" s="235" t="s">
        <v>120</v>
      </c>
      <c r="E195" s="235" t="s">
        <v>979</v>
      </c>
      <c r="F195" s="236" t="s">
        <v>980</v>
      </c>
      <c r="G195" s="237">
        <f>3.1*12</f>
        <v>37.2</v>
      </c>
      <c r="H195" s="237">
        <v>37.2</v>
      </c>
      <c r="I195" s="237"/>
      <c r="J195" s="237"/>
      <c r="K195" s="237"/>
      <c r="L195" s="235"/>
      <c r="M195" s="246" t="s">
        <v>735</v>
      </c>
      <c r="N195" s="246" t="s">
        <v>965</v>
      </c>
      <c r="O195" s="235">
        <v>2</v>
      </c>
      <c r="P195" s="235">
        <v>0</v>
      </c>
      <c r="Q195" s="257">
        <f t="shared" si="13"/>
        <v>0.0273</v>
      </c>
      <c r="R195" s="235">
        <v>0.0114</v>
      </c>
      <c r="S195" s="235">
        <v>0.0159</v>
      </c>
      <c r="T195" s="235">
        <f t="shared" si="14"/>
        <v>0.0978</v>
      </c>
      <c r="U195" s="235">
        <f t="shared" si="15"/>
        <v>0.0342</v>
      </c>
      <c r="V195" s="235">
        <f t="shared" si="16"/>
        <v>0.0636</v>
      </c>
      <c r="W195" s="235" t="s">
        <v>716</v>
      </c>
      <c r="X195" s="235" t="s">
        <v>717</v>
      </c>
      <c r="Y195" s="235" t="s">
        <v>966</v>
      </c>
      <c r="Z195" s="235" t="s">
        <v>967</v>
      </c>
      <c r="AA195" s="235"/>
    </row>
    <row r="196" s="48" customFormat="1" ht="74" customHeight="1" spans="1:27">
      <c r="A196" s="235"/>
      <c r="B196" s="236" t="s">
        <v>981</v>
      </c>
      <c r="C196" s="235" t="s">
        <v>119</v>
      </c>
      <c r="D196" s="235" t="s">
        <v>120</v>
      </c>
      <c r="E196" s="235" t="s">
        <v>982</v>
      </c>
      <c r="F196" s="236" t="s">
        <v>983</v>
      </c>
      <c r="G196" s="237">
        <f>2.4*12</f>
        <v>28.8</v>
      </c>
      <c r="H196" s="237">
        <v>28.8</v>
      </c>
      <c r="I196" s="237"/>
      <c r="J196" s="237"/>
      <c r="K196" s="237"/>
      <c r="L196" s="235"/>
      <c r="M196" s="246" t="s">
        <v>735</v>
      </c>
      <c r="N196" s="246" t="s">
        <v>965</v>
      </c>
      <c r="O196" s="235">
        <v>1</v>
      </c>
      <c r="P196" s="235">
        <v>0</v>
      </c>
      <c r="Q196" s="257">
        <f t="shared" si="13"/>
        <v>0.0326</v>
      </c>
      <c r="R196" s="235">
        <v>0.0136</v>
      </c>
      <c r="S196" s="257">
        <v>0.019</v>
      </c>
      <c r="T196" s="235">
        <f t="shared" si="14"/>
        <v>0.1168</v>
      </c>
      <c r="U196" s="235">
        <f t="shared" si="15"/>
        <v>0.0408</v>
      </c>
      <c r="V196" s="235">
        <f t="shared" si="16"/>
        <v>0.076</v>
      </c>
      <c r="W196" s="235" t="s">
        <v>716</v>
      </c>
      <c r="X196" s="235" t="s">
        <v>717</v>
      </c>
      <c r="Y196" s="235" t="s">
        <v>966</v>
      </c>
      <c r="Z196" s="235" t="s">
        <v>967</v>
      </c>
      <c r="AA196" s="235"/>
    </row>
    <row r="197" s="48" customFormat="1" ht="74" customHeight="1" spans="1:27">
      <c r="A197" s="235"/>
      <c r="B197" s="236" t="s">
        <v>984</v>
      </c>
      <c r="C197" s="235" t="s">
        <v>119</v>
      </c>
      <c r="D197" s="235" t="s">
        <v>120</v>
      </c>
      <c r="E197" s="235" t="s">
        <v>985</v>
      </c>
      <c r="F197" s="236" t="s">
        <v>986</v>
      </c>
      <c r="G197" s="237">
        <f>3.2*12</f>
        <v>38.4</v>
      </c>
      <c r="H197" s="237">
        <v>38.4</v>
      </c>
      <c r="I197" s="237"/>
      <c r="J197" s="237"/>
      <c r="K197" s="237"/>
      <c r="L197" s="235"/>
      <c r="M197" s="246" t="s">
        <v>735</v>
      </c>
      <c r="N197" s="246" t="s">
        <v>965</v>
      </c>
      <c r="O197" s="235">
        <v>1</v>
      </c>
      <c r="P197" s="235">
        <v>0</v>
      </c>
      <c r="Q197" s="257">
        <f t="shared" si="13"/>
        <v>0.0208</v>
      </c>
      <c r="R197" s="235">
        <v>0.0087</v>
      </c>
      <c r="S197" s="235">
        <v>0.0121</v>
      </c>
      <c r="T197" s="235">
        <f t="shared" si="14"/>
        <v>0.0745</v>
      </c>
      <c r="U197" s="235">
        <f t="shared" si="15"/>
        <v>0.0261</v>
      </c>
      <c r="V197" s="235">
        <f t="shared" si="16"/>
        <v>0.0484</v>
      </c>
      <c r="W197" s="235" t="s">
        <v>716</v>
      </c>
      <c r="X197" s="235" t="s">
        <v>717</v>
      </c>
      <c r="Y197" s="235" t="s">
        <v>966</v>
      </c>
      <c r="Z197" s="235" t="s">
        <v>967</v>
      </c>
      <c r="AA197" s="235"/>
    </row>
    <row r="198" s="48" customFormat="1" ht="74" customHeight="1" spans="1:27">
      <c r="A198" s="235"/>
      <c r="B198" s="236" t="s">
        <v>987</v>
      </c>
      <c r="C198" s="235" t="s">
        <v>119</v>
      </c>
      <c r="D198" s="235" t="s">
        <v>120</v>
      </c>
      <c r="E198" s="235" t="s">
        <v>988</v>
      </c>
      <c r="F198" s="236" t="s">
        <v>989</v>
      </c>
      <c r="G198" s="237">
        <f>0.45*12</f>
        <v>5.4</v>
      </c>
      <c r="H198" s="237">
        <v>5.4</v>
      </c>
      <c r="I198" s="237"/>
      <c r="J198" s="237"/>
      <c r="K198" s="237"/>
      <c r="L198" s="235"/>
      <c r="M198" s="246" t="s">
        <v>735</v>
      </c>
      <c r="N198" s="246" t="s">
        <v>965</v>
      </c>
      <c r="O198" s="235">
        <v>1</v>
      </c>
      <c r="P198" s="235">
        <v>0</v>
      </c>
      <c r="Q198" s="257">
        <f t="shared" si="13"/>
        <v>0.0148</v>
      </c>
      <c r="R198" s="235">
        <v>0.0062</v>
      </c>
      <c r="S198" s="235">
        <v>0.0086</v>
      </c>
      <c r="T198" s="235">
        <f t="shared" si="14"/>
        <v>0.053</v>
      </c>
      <c r="U198" s="235">
        <f t="shared" si="15"/>
        <v>0.0186</v>
      </c>
      <c r="V198" s="235">
        <f t="shared" si="16"/>
        <v>0.0344</v>
      </c>
      <c r="W198" s="235" t="s">
        <v>716</v>
      </c>
      <c r="X198" s="235" t="s">
        <v>717</v>
      </c>
      <c r="Y198" s="235" t="s">
        <v>966</v>
      </c>
      <c r="Z198" s="235" t="s">
        <v>967</v>
      </c>
      <c r="AA198" s="235"/>
    </row>
    <row r="199" s="49" customFormat="1" ht="120" customHeight="1" spans="1:27">
      <c r="A199" s="88">
        <v>46</v>
      </c>
      <c r="B199" s="208" t="s">
        <v>990</v>
      </c>
      <c r="C199" s="207" t="s">
        <v>119</v>
      </c>
      <c r="D199" s="207" t="s">
        <v>120</v>
      </c>
      <c r="E199" s="207" t="s">
        <v>991</v>
      </c>
      <c r="F199" s="208" t="s">
        <v>992</v>
      </c>
      <c r="G199" s="209">
        <v>313</v>
      </c>
      <c r="H199" s="209">
        <v>109.28</v>
      </c>
      <c r="I199" s="209"/>
      <c r="J199" s="209"/>
      <c r="K199" s="209">
        <v>203.72</v>
      </c>
      <c r="L199" s="207" t="s">
        <v>993</v>
      </c>
      <c r="M199" s="208" t="s">
        <v>994</v>
      </c>
      <c r="N199" s="208" t="s">
        <v>995</v>
      </c>
      <c r="O199" s="207">
        <v>3</v>
      </c>
      <c r="P199" s="207">
        <v>0</v>
      </c>
      <c r="Q199" s="207">
        <v>0.1227</v>
      </c>
      <c r="R199" s="207">
        <v>0.0593</v>
      </c>
      <c r="S199" s="207">
        <v>0.0634</v>
      </c>
      <c r="T199" s="207">
        <v>0.4662</v>
      </c>
      <c r="U199" s="256">
        <v>0.2098</v>
      </c>
      <c r="V199" s="256">
        <v>0.2564</v>
      </c>
      <c r="W199" s="207" t="s">
        <v>716</v>
      </c>
      <c r="X199" s="207" t="s">
        <v>717</v>
      </c>
      <c r="Y199" s="207" t="s">
        <v>966</v>
      </c>
      <c r="Z199" s="207" t="s">
        <v>967</v>
      </c>
      <c r="AA199" s="168" t="s">
        <v>996</v>
      </c>
    </row>
    <row r="200" s="49" customFormat="1" ht="56" customHeight="1" spans="1:27">
      <c r="A200" s="80" t="s">
        <v>997</v>
      </c>
      <c r="B200" s="81"/>
      <c r="C200" s="81"/>
      <c r="D200" s="81"/>
      <c r="E200" s="82"/>
      <c r="F200" s="208"/>
      <c r="G200" s="209">
        <f>G201+G202</f>
        <v>225</v>
      </c>
      <c r="H200" s="209">
        <f>H201+H202</f>
        <v>200</v>
      </c>
      <c r="I200" s="209">
        <f>I201+I202</f>
        <v>0</v>
      </c>
      <c r="J200" s="209">
        <f>J201+J202</f>
        <v>0</v>
      </c>
      <c r="K200" s="209">
        <f>K201+K202</f>
        <v>25</v>
      </c>
      <c r="L200" s="207"/>
      <c r="M200" s="208"/>
      <c r="N200" s="208"/>
      <c r="O200" s="207"/>
      <c r="P200" s="207"/>
      <c r="Q200" s="207"/>
      <c r="R200" s="207"/>
      <c r="S200" s="207"/>
      <c r="T200" s="207"/>
      <c r="U200" s="256"/>
      <c r="V200" s="256"/>
      <c r="W200" s="207"/>
      <c r="X200" s="207"/>
      <c r="Y200" s="207"/>
      <c r="Z200" s="207"/>
      <c r="AA200" s="168"/>
    </row>
    <row r="201" s="50" customFormat="1" ht="99" customHeight="1" spans="1:27">
      <c r="A201" s="88">
        <v>47</v>
      </c>
      <c r="B201" s="89" t="s">
        <v>998</v>
      </c>
      <c r="C201" s="88" t="s">
        <v>119</v>
      </c>
      <c r="D201" s="88" t="s">
        <v>120</v>
      </c>
      <c r="E201" s="88" t="s">
        <v>999</v>
      </c>
      <c r="F201" s="90" t="s">
        <v>1000</v>
      </c>
      <c r="G201" s="258">
        <v>200</v>
      </c>
      <c r="H201" s="91">
        <v>200</v>
      </c>
      <c r="I201" s="91"/>
      <c r="J201" s="91"/>
      <c r="K201" s="91"/>
      <c r="L201" s="116" t="s">
        <v>683</v>
      </c>
      <c r="M201" s="132" t="s">
        <v>1001</v>
      </c>
      <c r="N201" s="132" t="s">
        <v>1002</v>
      </c>
      <c r="O201" s="116">
        <v>1</v>
      </c>
      <c r="P201" s="116"/>
      <c r="Q201" s="116">
        <v>0.0475</v>
      </c>
      <c r="R201" s="116">
        <v>0.0206</v>
      </c>
      <c r="S201" s="116">
        <v>0.0269</v>
      </c>
      <c r="T201" s="116">
        <v>0.209</v>
      </c>
      <c r="U201" s="116">
        <v>0.0935</v>
      </c>
      <c r="V201" s="116">
        <v>0.1155</v>
      </c>
      <c r="W201" s="278" t="s">
        <v>1003</v>
      </c>
      <c r="X201" s="278" t="s">
        <v>1004</v>
      </c>
      <c r="Y201" s="116" t="s">
        <v>861</v>
      </c>
      <c r="Z201" s="116" t="s">
        <v>947</v>
      </c>
      <c r="AA201" s="132" t="s">
        <v>1005</v>
      </c>
    </row>
    <row r="202" s="49" customFormat="1" ht="120" customHeight="1" spans="1:27">
      <c r="A202" s="95">
        <v>48</v>
      </c>
      <c r="B202" s="96" t="s">
        <v>1006</v>
      </c>
      <c r="C202" s="95" t="s">
        <v>119</v>
      </c>
      <c r="D202" s="95" t="s">
        <v>120</v>
      </c>
      <c r="E202" s="95" t="s">
        <v>1007</v>
      </c>
      <c r="F202" s="96" t="s">
        <v>1008</v>
      </c>
      <c r="G202" s="98">
        <v>25</v>
      </c>
      <c r="H202" s="98"/>
      <c r="I202" s="98"/>
      <c r="J202" s="98"/>
      <c r="K202" s="98">
        <v>25</v>
      </c>
      <c r="L202" s="95"/>
      <c r="M202" s="96" t="s">
        <v>1009</v>
      </c>
      <c r="N202" s="96" t="s">
        <v>1010</v>
      </c>
      <c r="O202" s="95">
        <v>0</v>
      </c>
      <c r="P202" s="95">
        <v>1</v>
      </c>
      <c r="Q202" s="95">
        <f>R202+S202</f>
        <v>0.0273</v>
      </c>
      <c r="R202" s="95">
        <v>0.0056</v>
      </c>
      <c r="S202" s="95">
        <v>0.0217</v>
      </c>
      <c r="T202" s="95">
        <f>U202+V202</f>
        <v>0.1091</v>
      </c>
      <c r="U202" s="95">
        <v>0.024</v>
      </c>
      <c r="V202" s="95">
        <v>0.0851</v>
      </c>
      <c r="W202" s="88" t="s">
        <v>1003</v>
      </c>
      <c r="X202" s="88" t="s">
        <v>1004</v>
      </c>
      <c r="Y202" s="88" t="s">
        <v>374</v>
      </c>
      <c r="Z202" s="88" t="s">
        <v>718</v>
      </c>
      <c r="AA202" s="289" t="s">
        <v>1011</v>
      </c>
    </row>
    <row r="203" customFormat="1" ht="39" customHeight="1" spans="1:27">
      <c r="A203" s="80" t="s">
        <v>1012</v>
      </c>
      <c r="B203" s="81"/>
      <c r="C203" s="81"/>
      <c r="D203" s="81"/>
      <c r="E203" s="82"/>
      <c r="F203" s="228"/>
      <c r="G203" s="259">
        <f>G204+G205+G206+G207+G208</f>
        <v>1162.68</v>
      </c>
      <c r="H203" s="260">
        <f>H204+H205+H206+H207+H208</f>
        <v>1077.68</v>
      </c>
      <c r="I203" s="259">
        <f>I204+I205+I206+I207+I208</f>
        <v>85</v>
      </c>
      <c r="J203" s="259">
        <f>J204+J205+J206+J207+J208</f>
        <v>0</v>
      </c>
      <c r="K203" s="259">
        <f>K204+K205+K206+K207+K208</f>
        <v>0</v>
      </c>
      <c r="L203" s="108"/>
      <c r="M203" s="108"/>
      <c r="N203" s="108"/>
      <c r="O203" s="108"/>
      <c r="P203" s="108"/>
      <c r="Q203" s="108"/>
      <c r="R203" s="108"/>
      <c r="S203" s="108"/>
      <c r="T203" s="108"/>
      <c r="U203" s="108"/>
      <c r="V203" s="108"/>
      <c r="W203" s="118"/>
      <c r="X203" s="118"/>
      <c r="Y203" s="117"/>
      <c r="Z203" s="117"/>
      <c r="AA203" s="118"/>
    </row>
    <row r="204" s="36" customFormat="1" ht="105" customHeight="1" spans="1:27">
      <c r="A204" s="88">
        <v>49</v>
      </c>
      <c r="B204" s="89" t="s">
        <v>1013</v>
      </c>
      <c r="C204" s="116" t="s">
        <v>119</v>
      </c>
      <c r="D204" s="88" t="s">
        <v>1014</v>
      </c>
      <c r="E204" s="88" t="s">
        <v>740</v>
      </c>
      <c r="F204" s="90" t="s">
        <v>1015</v>
      </c>
      <c r="G204" s="91">
        <v>274</v>
      </c>
      <c r="H204" s="91">
        <v>274</v>
      </c>
      <c r="I204" s="91"/>
      <c r="J204" s="91"/>
      <c r="K204" s="91"/>
      <c r="L204" s="116" t="s">
        <v>683</v>
      </c>
      <c r="M204" s="90" t="s">
        <v>1016</v>
      </c>
      <c r="N204" s="90" t="s">
        <v>1017</v>
      </c>
      <c r="O204" s="116">
        <v>2</v>
      </c>
      <c r="P204" s="116">
        <v>3</v>
      </c>
      <c r="Q204" s="116">
        <v>0.22</v>
      </c>
      <c r="R204" s="116">
        <v>0.05</v>
      </c>
      <c r="S204" s="116">
        <v>0.07</v>
      </c>
      <c r="T204" s="116">
        <v>0.8</v>
      </c>
      <c r="U204" s="116">
        <v>0.2</v>
      </c>
      <c r="V204" s="116">
        <v>0.6</v>
      </c>
      <c r="W204" s="116" t="s">
        <v>1003</v>
      </c>
      <c r="X204" s="116" t="s">
        <v>1018</v>
      </c>
      <c r="Y204" s="116" t="s">
        <v>1019</v>
      </c>
      <c r="Z204" s="116" t="s">
        <v>1020</v>
      </c>
      <c r="AA204" s="89" t="s">
        <v>1021</v>
      </c>
    </row>
    <row r="205" s="36" customFormat="1" ht="116" customHeight="1" spans="1:27">
      <c r="A205" s="88">
        <v>50</v>
      </c>
      <c r="B205" s="89" t="s">
        <v>1022</v>
      </c>
      <c r="C205" s="88" t="s">
        <v>119</v>
      </c>
      <c r="D205" s="88" t="s">
        <v>1014</v>
      </c>
      <c r="E205" s="88" t="s">
        <v>1023</v>
      </c>
      <c r="F205" s="90" t="s">
        <v>1024</v>
      </c>
      <c r="G205" s="91">
        <v>270</v>
      </c>
      <c r="H205" s="91">
        <v>185</v>
      </c>
      <c r="I205" s="91">
        <v>85</v>
      </c>
      <c r="J205" s="91"/>
      <c r="K205" s="91"/>
      <c r="L205" s="116" t="s">
        <v>1025</v>
      </c>
      <c r="M205" s="90" t="s">
        <v>1026</v>
      </c>
      <c r="N205" s="90" t="s">
        <v>1027</v>
      </c>
      <c r="O205" s="116">
        <v>2</v>
      </c>
      <c r="P205" s="116">
        <v>1</v>
      </c>
      <c r="Q205" s="116">
        <v>0.1124</v>
      </c>
      <c r="R205" s="116">
        <v>0.0422</v>
      </c>
      <c r="S205" s="116">
        <v>0.0702</v>
      </c>
      <c r="T205" s="116">
        <v>0.5216</v>
      </c>
      <c r="U205" s="116">
        <v>0.1874</v>
      </c>
      <c r="V205" s="116">
        <v>0.3342</v>
      </c>
      <c r="W205" s="116" t="s">
        <v>1003</v>
      </c>
      <c r="X205" s="116" t="s">
        <v>1018</v>
      </c>
      <c r="Y205" s="116" t="s">
        <v>1019</v>
      </c>
      <c r="Z205" s="116" t="s">
        <v>1028</v>
      </c>
      <c r="AA205" s="89" t="s">
        <v>1029</v>
      </c>
    </row>
    <row r="206" s="36" customFormat="1" ht="90" customHeight="1" spans="1:27">
      <c r="A206" s="88">
        <v>51</v>
      </c>
      <c r="B206" s="89" t="s">
        <v>1030</v>
      </c>
      <c r="C206" s="88" t="s">
        <v>119</v>
      </c>
      <c r="D206" s="88" t="s">
        <v>1014</v>
      </c>
      <c r="E206" s="88" t="s">
        <v>178</v>
      </c>
      <c r="F206" s="90" t="s">
        <v>1031</v>
      </c>
      <c r="G206" s="91">
        <v>30</v>
      </c>
      <c r="H206" s="91">
        <v>30</v>
      </c>
      <c r="I206" s="91"/>
      <c r="J206" s="91"/>
      <c r="K206" s="91"/>
      <c r="L206" s="116" t="s">
        <v>683</v>
      </c>
      <c r="M206" s="90" t="s">
        <v>1032</v>
      </c>
      <c r="N206" s="90" t="s">
        <v>1033</v>
      </c>
      <c r="O206" s="116">
        <v>1</v>
      </c>
      <c r="P206" s="116">
        <v>0</v>
      </c>
      <c r="Q206" s="116">
        <v>0.0133</v>
      </c>
      <c r="R206" s="116">
        <v>0.0085</v>
      </c>
      <c r="S206" s="116">
        <v>0.0048</v>
      </c>
      <c r="T206" s="116">
        <v>0.0598</v>
      </c>
      <c r="U206" s="116">
        <v>0.0341</v>
      </c>
      <c r="V206" s="116">
        <v>0.0257</v>
      </c>
      <c r="W206" s="116" t="s">
        <v>1003</v>
      </c>
      <c r="X206" s="116" t="s">
        <v>1018</v>
      </c>
      <c r="Y206" s="116" t="s">
        <v>1034</v>
      </c>
      <c r="Z206" s="116" t="s">
        <v>1035</v>
      </c>
      <c r="AA206" s="89" t="s">
        <v>1036</v>
      </c>
    </row>
    <row r="207" s="37" customFormat="1" ht="144" customHeight="1" spans="1:27">
      <c r="A207" s="88">
        <v>52</v>
      </c>
      <c r="B207" s="96" t="s">
        <v>1037</v>
      </c>
      <c r="C207" s="88" t="s">
        <v>119</v>
      </c>
      <c r="D207" s="88" t="s">
        <v>120</v>
      </c>
      <c r="E207" s="95" t="s">
        <v>1038</v>
      </c>
      <c r="F207" s="96" t="s">
        <v>1039</v>
      </c>
      <c r="G207" s="98">
        <v>356.8</v>
      </c>
      <c r="H207" s="98">
        <v>356.8</v>
      </c>
      <c r="I207" s="98"/>
      <c r="J207" s="98"/>
      <c r="K207" s="98"/>
      <c r="L207" s="95" t="s">
        <v>1040</v>
      </c>
      <c r="M207" s="96" t="s">
        <v>1041</v>
      </c>
      <c r="N207" s="96" t="s">
        <v>1042</v>
      </c>
      <c r="O207" s="95"/>
      <c r="P207" s="95">
        <v>10</v>
      </c>
      <c r="Q207" s="95">
        <v>0.34</v>
      </c>
      <c r="R207" s="95"/>
      <c r="S207" s="95">
        <v>0.34</v>
      </c>
      <c r="T207" s="95">
        <v>1.53</v>
      </c>
      <c r="U207" s="95"/>
      <c r="V207" s="95">
        <v>1.53</v>
      </c>
      <c r="W207" s="88" t="s">
        <v>1003</v>
      </c>
      <c r="X207" s="88" t="s">
        <v>1004</v>
      </c>
      <c r="Y207" s="88" t="s">
        <v>1043</v>
      </c>
      <c r="Z207" s="88" t="s">
        <v>1044</v>
      </c>
      <c r="AA207" s="132" t="s">
        <v>1045</v>
      </c>
    </row>
    <row r="208" s="37" customFormat="1" ht="123" customHeight="1" spans="1:27">
      <c r="A208" s="116">
        <v>53</v>
      </c>
      <c r="B208" s="96" t="s">
        <v>1046</v>
      </c>
      <c r="C208" s="88" t="s">
        <v>119</v>
      </c>
      <c r="D208" s="88" t="s">
        <v>120</v>
      </c>
      <c r="E208" s="95" t="s">
        <v>1047</v>
      </c>
      <c r="F208" s="96" t="s">
        <v>1048</v>
      </c>
      <c r="G208" s="98">
        <v>231.88</v>
      </c>
      <c r="H208" s="98">
        <v>231.88</v>
      </c>
      <c r="I208" s="98"/>
      <c r="J208" s="98"/>
      <c r="K208" s="98"/>
      <c r="L208" s="95" t="s">
        <v>683</v>
      </c>
      <c r="M208" s="96" t="s">
        <v>1049</v>
      </c>
      <c r="N208" s="96" t="s">
        <v>1042</v>
      </c>
      <c r="O208" s="95">
        <v>4</v>
      </c>
      <c r="P208" s="95"/>
      <c r="Q208" s="95">
        <v>0.03</v>
      </c>
      <c r="R208" s="95"/>
      <c r="S208" s="95">
        <v>0.52</v>
      </c>
      <c r="T208" s="95">
        <v>1.3</v>
      </c>
      <c r="U208" s="95"/>
      <c r="V208" s="95">
        <v>1.3</v>
      </c>
      <c r="W208" s="88" t="s">
        <v>1003</v>
      </c>
      <c r="X208" s="88" t="s">
        <v>1004</v>
      </c>
      <c r="Y208" s="88" t="s">
        <v>1043</v>
      </c>
      <c r="Z208" s="88" t="s">
        <v>1044</v>
      </c>
      <c r="AA208" s="96" t="s">
        <v>1050</v>
      </c>
    </row>
    <row r="209" ht="39" customHeight="1" spans="1:27">
      <c r="A209" s="80" t="s">
        <v>1051</v>
      </c>
      <c r="B209" s="81"/>
      <c r="C209" s="81"/>
      <c r="D209" s="81"/>
      <c r="E209" s="82"/>
      <c r="F209" s="93"/>
      <c r="G209" s="94">
        <f>G210</f>
        <v>300</v>
      </c>
      <c r="H209" s="94">
        <f>H210</f>
        <v>0</v>
      </c>
      <c r="I209" s="131">
        <f>I210</f>
        <v>300</v>
      </c>
      <c r="J209" s="94">
        <f>J210</f>
        <v>0</v>
      </c>
      <c r="K209" s="94">
        <f>K210</f>
        <v>0</v>
      </c>
      <c r="L209" s="118"/>
      <c r="M209" s="118"/>
      <c r="N209" s="186"/>
      <c r="O209" s="118"/>
      <c r="P209" s="118"/>
      <c r="Q209" s="118"/>
      <c r="R209" s="118"/>
      <c r="S209" s="118"/>
      <c r="T209" s="118"/>
      <c r="U209" s="118"/>
      <c r="V209" s="118"/>
      <c r="W209" s="170"/>
      <c r="X209" s="170"/>
      <c r="Y209" s="118"/>
      <c r="Z209" s="118"/>
      <c r="AA209" s="118"/>
    </row>
    <row r="210" s="36" customFormat="1" ht="113" customHeight="1" spans="1:27">
      <c r="A210" s="88">
        <v>54</v>
      </c>
      <c r="B210" s="89" t="s">
        <v>1052</v>
      </c>
      <c r="C210" s="116" t="s">
        <v>119</v>
      </c>
      <c r="D210" s="116" t="s">
        <v>120</v>
      </c>
      <c r="E210" s="116" t="s">
        <v>1053</v>
      </c>
      <c r="F210" s="90" t="s">
        <v>1054</v>
      </c>
      <c r="G210" s="91">
        <v>300</v>
      </c>
      <c r="H210" s="91"/>
      <c r="I210" s="92">
        <v>300</v>
      </c>
      <c r="J210" s="91"/>
      <c r="K210" s="91"/>
      <c r="L210" s="116" t="s">
        <v>699</v>
      </c>
      <c r="M210" s="132" t="s">
        <v>1055</v>
      </c>
      <c r="N210" s="132" t="s">
        <v>1055</v>
      </c>
      <c r="O210" s="116">
        <v>12</v>
      </c>
      <c r="P210" s="116">
        <v>6</v>
      </c>
      <c r="Q210" s="116">
        <v>0.66</v>
      </c>
      <c r="R210" s="116">
        <v>0.23</v>
      </c>
      <c r="S210" s="116">
        <v>0.43</v>
      </c>
      <c r="T210" s="116">
        <v>2.8</v>
      </c>
      <c r="U210" s="116">
        <v>0.98</v>
      </c>
      <c r="V210" s="116">
        <v>1.82</v>
      </c>
      <c r="W210" s="116" t="s">
        <v>1003</v>
      </c>
      <c r="X210" s="116" t="s">
        <v>1004</v>
      </c>
      <c r="Y210" s="116" t="s">
        <v>1019</v>
      </c>
      <c r="Z210" s="116" t="s">
        <v>1028</v>
      </c>
      <c r="AA210" s="132" t="s">
        <v>1056</v>
      </c>
    </row>
    <row r="211" s="36" customFormat="1" ht="42" customHeight="1" spans="1:27">
      <c r="A211" s="80" t="s">
        <v>1057</v>
      </c>
      <c r="B211" s="81"/>
      <c r="C211" s="81"/>
      <c r="D211" s="81"/>
      <c r="E211" s="82"/>
      <c r="F211" s="90"/>
      <c r="G211" s="261">
        <f>G212</f>
        <v>1000</v>
      </c>
      <c r="H211" s="261">
        <f>H212</f>
        <v>751</v>
      </c>
      <c r="I211" s="276">
        <f>I212</f>
        <v>249</v>
      </c>
      <c r="J211" s="261">
        <f>J212</f>
        <v>0</v>
      </c>
      <c r="K211" s="261">
        <f>K212</f>
        <v>0</v>
      </c>
      <c r="L211" s="116"/>
      <c r="M211" s="132"/>
      <c r="N211" s="132"/>
      <c r="O211" s="116"/>
      <c r="P211" s="116"/>
      <c r="Q211" s="116"/>
      <c r="R211" s="116"/>
      <c r="S211" s="116"/>
      <c r="T211" s="116"/>
      <c r="U211" s="116"/>
      <c r="V211" s="116"/>
      <c r="W211" s="116"/>
      <c r="X211" s="116"/>
      <c r="Y211" s="116"/>
      <c r="Z211" s="116"/>
      <c r="AA211" s="132"/>
    </row>
    <row r="212" s="36" customFormat="1" ht="183" customHeight="1" spans="1:27">
      <c r="A212" s="88">
        <v>55</v>
      </c>
      <c r="B212" s="96" t="s">
        <v>1058</v>
      </c>
      <c r="C212" s="88" t="s">
        <v>119</v>
      </c>
      <c r="D212" s="88" t="s">
        <v>120</v>
      </c>
      <c r="E212" s="95" t="s">
        <v>1059</v>
      </c>
      <c r="F212" s="147" t="s">
        <v>1060</v>
      </c>
      <c r="G212" s="98">
        <v>1000</v>
      </c>
      <c r="H212" s="98">
        <v>751</v>
      </c>
      <c r="I212" s="277">
        <v>249</v>
      </c>
      <c r="J212" s="98"/>
      <c r="K212" s="98"/>
      <c r="L212" s="95" t="s">
        <v>1061</v>
      </c>
      <c r="M212" s="96" t="s">
        <v>1062</v>
      </c>
      <c r="N212" s="96" t="s">
        <v>1063</v>
      </c>
      <c r="O212" s="95">
        <v>20</v>
      </c>
      <c r="P212" s="95">
        <v>2</v>
      </c>
      <c r="Q212" s="95">
        <v>0.4882</v>
      </c>
      <c r="R212" s="95">
        <v>0.405</v>
      </c>
      <c r="S212" s="95">
        <v>0.0832</v>
      </c>
      <c r="T212" s="95">
        <v>1.7087</v>
      </c>
      <c r="U212" s="95">
        <v>1.4175</v>
      </c>
      <c r="V212" s="95">
        <v>0.2912</v>
      </c>
      <c r="W212" s="95" t="s">
        <v>126</v>
      </c>
      <c r="X212" s="95" t="s">
        <v>127</v>
      </c>
      <c r="Y212" s="95" t="s">
        <v>1064</v>
      </c>
      <c r="Z212" s="95" t="s">
        <v>1065</v>
      </c>
      <c r="AA212" s="132" t="s">
        <v>1066</v>
      </c>
    </row>
    <row r="213" ht="39" customHeight="1" spans="1:27">
      <c r="A213" s="80" t="s">
        <v>1067</v>
      </c>
      <c r="B213" s="81"/>
      <c r="C213" s="81"/>
      <c r="D213" s="81"/>
      <c r="E213" s="82"/>
      <c r="F213" s="93"/>
      <c r="G213" s="94">
        <f>G214+G223</f>
        <v>190</v>
      </c>
      <c r="H213" s="94">
        <f>H214+H223</f>
        <v>98.582</v>
      </c>
      <c r="I213" s="94">
        <f>I214+I223</f>
        <v>0</v>
      </c>
      <c r="J213" s="94">
        <f>J214+J223</f>
        <v>0</v>
      </c>
      <c r="K213" s="94">
        <f>K214+K223</f>
        <v>91.418</v>
      </c>
      <c r="L213" s="118"/>
      <c r="M213" s="118"/>
      <c r="N213" s="186"/>
      <c r="O213" s="118"/>
      <c r="P213" s="118"/>
      <c r="Q213" s="118"/>
      <c r="R213" s="118"/>
      <c r="S213" s="118"/>
      <c r="T213" s="118"/>
      <c r="U213" s="118"/>
      <c r="V213" s="118"/>
      <c r="W213" s="170"/>
      <c r="X213" s="170"/>
      <c r="Y213" s="118"/>
      <c r="Z213" s="118"/>
      <c r="AA213" s="118"/>
    </row>
    <row r="214" s="36" customFormat="1" ht="112" customHeight="1" spans="1:27">
      <c r="A214" s="88">
        <v>56</v>
      </c>
      <c r="B214" s="262" t="s">
        <v>1068</v>
      </c>
      <c r="C214" s="263" t="s">
        <v>119</v>
      </c>
      <c r="D214" s="263" t="s">
        <v>120</v>
      </c>
      <c r="E214" s="263" t="s">
        <v>1069</v>
      </c>
      <c r="F214" s="264" t="s">
        <v>1070</v>
      </c>
      <c r="G214" s="91">
        <v>100</v>
      </c>
      <c r="H214" s="91">
        <v>98.582</v>
      </c>
      <c r="I214" s="91"/>
      <c r="J214" s="91"/>
      <c r="K214" s="91">
        <v>1.418</v>
      </c>
      <c r="L214" s="278" t="s">
        <v>1071</v>
      </c>
      <c r="M214" s="279" t="s">
        <v>1072</v>
      </c>
      <c r="N214" s="279" t="s">
        <v>1073</v>
      </c>
      <c r="O214" s="280">
        <v>116</v>
      </c>
      <c r="P214" s="280">
        <v>14</v>
      </c>
      <c r="Q214" s="280">
        <v>3.0031</v>
      </c>
      <c r="R214" s="280">
        <v>1.4645</v>
      </c>
      <c r="S214" s="280">
        <v>1.5386</v>
      </c>
      <c r="T214" s="280">
        <v>12.0282</v>
      </c>
      <c r="U214" s="280">
        <v>5.7126</v>
      </c>
      <c r="V214" s="280">
        <v>6.3156</v>
      </c>
      <c r="W214" s="116" t="s">
        <v>1074</v>
      </c>
      <c r="X214" s="116" t="s">
        <v>1075</v>
      </c>
      <c r="Y214" s="116" t="s">
        <v>1074</v>
      </c>
      <c r="Z214" s="116" t="s">
        <v>1075</v>
      </c>
      <c r="AA214" s="132" t="s">
        <v>1076</v>
      </c>
    </row>
    <row r="215" s="36" customFormat="1" ht="64" customHeight="1" spans="1:27">
      <c r="A215" s="118"/>
      <c r="B215" s="265" t="s">
        <v>1077</v>
      </c>
      <c r="C215" s="202" t="s">
        <v>119</v>
      </c>
      <c r="D215" s="202" t="s">
        <v>120</v>
      </c>
      <c r="E215" s="202" t="s">
        <v>784</v>
      </c>
      <c r="F215" s="266" t="s">
        <v>1078</v>
      </c>
      <c r="G215" s="121">
        <v>14.375</v>
      </c>
      <c r="H215" s="121">
        <v>12.957</v>
      </c>
      <c r="I215" s="121"/>
      <c r="J215" s="121"/>
      <c r="K215" s="121">
        <v>1.418</v>
      </c>
      <c r="L215" s="118"/>
      <c r="M215" s="111" t="s">
        <v>1072</v>
      </c>
      <c r="N215" s="111" t="s">
        <v>1073</v>
      </c>
      <c r="O215" s="202">
        <v>23</v>
      </c>
      <c r="P215" s="202">
        <v>1</v>
      </c>
      <c r="Q215" s="284">
        <v>0.3151</v>
      </c>
      <c r="R215" s="202">
        <v>0.2871</v>
      </c>
      <c r="S215" s="177">
        <v>0.028</v>
      </c>
      <c r="T215" s="177">
        <v>1.3069</v>
      </c>
      <c r="U215" s="177">
        <v>1.1859</v>
      </c>
      <c r="V215" s="177">
        <v>0.121</v>
      </c>
      <c r="W215" s="118" t="s">
        <v>1074</v>
      </c>
      <c r="X215" s="118" t="s">
        <v>1075</v>
      </c>
      <c r="Y215" s="118" t="s">
        <v>1074</v>
      </c>
      <c r="Z215" s="118" t="s">
        <v>1075</v>
      </c>
      <c r="AA215" s="118"/>
    </row>
    <row r="216" s="36" customFormat="1" ht="64" customHeight="1" spans="1:27">
      <c r="A216" s="118"/>
      <c r="B216" s="265" t="s">
        <v>1079</v>
      </c>
      <c r="C216" s="202" t="s">
        <v>119</v>
      </c>
      <c r="D216" s="202" t="s">
        <v>120</v>
      </c>
      <c r="E216" s="202" t="s">
        <v>861</v>
      </c>
      <c r="F216" s="266" t="s">
        <v>1080</v>
      </c>
      <c r="G216" s="121">
        <v>14.375</v>
      </c>
      <c r="H216" s="121">
        <v>14.375</v>
      </c>
      <c r="I216" s="121"/>
      <c r="J216" s="121"/>
      <c r="K216" s="121"/>
      <c r="L216" s="118"/>
      <c r="M216" s="111" t="s">
        <v>1072</v>
      </c>
      <c r="N216" s="111" t="s">
        <v>1073</v>
      </c>
      <c r="O216" s="202">
        <v>18</v>
      </c>
      <c r="P216" s="202"/>
      <c r="Q216" s="284">
        <v>0.5009</v>
      </c>
      <c r="R216" s="177">
        <v>0.2913</v>
      </c>
      <c r="S216" s="177">
        <v>0.2096</v>
      </c>
      <c r="T216" s="177">
        <v>1.9809</v>
      </c>
      <c r="U216" s="177">
        <v>0.8945</v>
      </c>
      <c r="V216" s="177">
        <v>1.0864</v>
      </c>
      <c r="W216" s="118" t="s">
        <v>1074</v>
      </c>
      <c r="X216" s="118" t="s">
        <v>1075</v>
      </c>
      <c r="Y216" s="118" t="s">
        <v>1074</v>
      </c>
      <c r="Z216" s="118" t="s">
        <v>1075</v>
      </c>
      <c r="AA216" s="118"/>
    </row>
    <row r="217" s="36" customFormat="1" ht="64" customHeight="1" spans="1:27">
      <c r="A217" s="118"/>
      <c r="B217" s="265" t="s">
        <v>1081</v>
      </c>
      <c r="C217" s="202" t="s">
        <v>119</v>
      </c>
      <c r="D217" s="202" t="s">
        <v>120</v>
      </c>
      <c r="E217" s="202" t="s">
        <v>847</v>
      </c>
      <c r="F217" s="266" t="s">
        <v>1082</v>
      </c>
      <c r="G217" s="121">
        <v>14.375</v>
      </c>
      <c r="H217" s="121">
        <v>14.375</v>
      </c>
      <c r="I217" s="121"/>
      <c r="J217" s="121"/>
      <c r="K217" s="121"/>
      <c r="L217" s="118"/>
      <c r="M217" s="111" t="s">
        <v>1072</v>
      </c>
      <c r="N217" s="111" t="s">
        <v>1073</v>
      </c>
      <c r="O217" s="157">
        <v>13</v>
      </c>
      <c r="P217" s="157">
        <v>3</v>
      </c>
      <c r="Q217" s="157">
        <v>0.2256</v>
      </c>
      <c r="R217" s="285">
        <v>0.0562</v>
      </c>
      <c r="S217" s="285">
        <v>0.1694</v>
      </c>
      <c r="T217" s="157">
        <v>0.7913</v>
      </c>
      <c r="U217" s="285">
        <v>0.2397</v>
      </c>
      <c r="V217" s="285">
        <v>0.5516</v>
      </c>
      <c r="W217" s="118" t="s">
        <v>1074</v>
      </c>
      <c r="X217" s="118" t="s">
        <v>1075</v>
      </c>
      <c r="Y217" s="118" t="s">
        <v>1074</v>
      </c>
      <c r="Z217" s="118" t="s">
        <v>1075</v>
      </c>
      <c r="AA217" s="118"/>
    </row>
    <row r="218" s="36" customFormat="1" ht="64" customHeight="1" spans="1:27">
      <c r="A218" s="118"/>
      <c r="B218" s="265" t="s">
        <v>1083</v>
      </c>
      <c r="C218" s="202" t="s">
        <v>119</v>
      </c>
      <c r="D218" s="202" t="s">
        <v>120</v>
      </c>
      <c r="E218" s="202" t="s">
        <v>773</v>
      </c>
      <c r="F218" s="266" t="s">
        <v>1084</v>
      </c>
      <c r="G218" s="121">
        <v>14.375</v>
      </c>
      <c r="H218" s="121">
        <v>14.375</v>
      </c>
      <c r="I218" s="121"/>
      <c r="J218" s="121"/>
      <c r="K218" s="121"/>
      <c r="L218" s="118"/>
      <c r="M218" s="111" t="s">
        <v>1072</v>
      </c>
      <c r="N218" s="111" t="s">
        <v>1073</v>
      </c>
      <c r="O218" s="202">
        <v>14</v>
      </c>
      <c r="P218" s="202">
        <v>2</v>
      </c>
      <c r="Q218" s="284">
        <v>0.3786</v>
      </c>
      <c r="R218" s="177">
        <v>0.1516</v>
      </c>
      <c r="S218" s="177">
        <v>0.227</v>
      </c>
      <c r="T218" s="177">
        <v>1.5992</v>
      </c>
      <c r="U218" s="177">
        <v>0.67</v>
      </c>
      <c r="V218" s="177">
        <v>0.9292</v>
      </c>
      <c r="W218" s="118" t="s">
        <v>1074</v>
      </c>
      <c r="X218" s="118" t="s">
        <v>1075</v>
      </c>
      <c r="Y218" s="118" t="s">
        <v>1074</v>
      </c>
      <c r="Z218" s="118" t="s">
        <v>1075</v>
      </c>
      <c r="AA218" s="118"/>
    </row>
    <row r="219" s="36" customFormat="1" ht="64" customHeight="1" spans="1:27">
      <c r="A219" s="118"/>
      <c r="B219" s="265" t="s">
        <v>1085</v>
      </c>
      <c r="C219" s="202" t="s">
        <v>119</v>
      </c>
      <c r="D219" s="202" t="s">
        <v>120</v>
      </c>
      <c r="E219" s="202" t="s">
        <v>791</v>
      </c>
      <c r="F219" s="266" t="s">
        <v>1086</v>
      </c>
      <c r="G219" s="121">
        <v>14.375</v>
      </c>
      <c r="H219" s="121">
        <v>14.375</v>
      </c>
      <c r="I219" s="121"/>
      <c r="J219" s="121"/>
      <c r="K219" s="121"/>
      <c r="L219" s="118"/>
      <c r="M219" s="111" t="s">
        <v>1072</v>
      </c>
      <c r="N219" s="111" t="s">
        <v>1073</v>
      </c>
      <c r="O219" s="202">
        <v>13</v>
      </c>
      <c r="P219" s="202">
        <v>5</v>
      </c>
      <c r="Q219" s="284">
        <v>0.5418</v>
      </c>
      <c r="R219" s="177">
        <v>0.2159</v>
      </c>
      <c r="S219" s="177">
        <v>0.3259</v>
      </c>
      <c r="T219" s="177">
        <v>2.2562</v>
      </c>
      <c r="U219" s="177">
        <v>0.8922</v>
      </c>
      <c r="V219" s="177">
        <v>1.364</v>
      </c>
      <c r="W219" s="118" t="s">
        <v>1074</v>
      </c>
      <c r="X219" s="118" t="s">
        <v>1075</v>
      </c>
      <c r="Y219" s="118" t="s">
        <v>1074</v>
      </c>
      <c r="Z219" s="118" t="s">
        <v>1075</v>
      </c>
      <c r="AA219" s="118"/>
    </row>
    <row r="220" s="36" customFormat="1" ht="64" customHeight="1" spans="1:27">
      <c r="A220" s="118"/>
      <c r="B220" s="265" t="s">
        <v>1087</v>
      </c>
      <c r="C220" s="202" t="s">
        <v>119</v>
      </c>
      <c r="D220" s="202" t="s">
        <v>120</v>
      </c>
      <c r="E220" s="202" t="s">
        <v>877</v>
      </c>
      <c r="F220" s="266" t="s">
        <v>1088</v>
      </c>
      <c r="G220" s="121">
        <v>9.375</v>
      </c>
      <c r="H220" s="121">
        <v>9.375</v>
      </c>
      <c r="I220" s="121"/>
      <c r="J220" s="121"/>
      <c r="K220" s="121"/>
      <c r="L220" s="118"/>
      <c r="M220" s="111" t="s">
        <v>1072</v>
      </c>
      <c r="N220" s="111" t="s">
        <v>1073</v>
      </c>
      <c r="O220" s="202">
        <v>12</v>
      </c>
      <c r="P220" s="202">
        <v>1</v>
      </c>
      <c r="Q220" s="284">
        <v>0.3521</v>
      </c>
      <c r="R220" s="177">
        <v>0.1515</v>
      </c>
      <c r="S220" s="177">
        <v>0.2006</v>
      </c>
      <c r="T220" s="177">
        <v>1.377</v>
      </c>
      <c r="U220" s="177">
        <v>0.6216</v>
      </c>
      <c r="V220" s="177">
        <v>0.7554</v>
      </c>
      <c r="W220" s="118" t="s">
        <v>1074</v>
      </c>
      <c r="X220" s="118" t="s">
        <v>1075</v>
      </c>
      <c r="Y220" s="118" t="s">
        <v>1074</v>
      </c>
      <c r="Z220" s="118" t="s">
        <v>1075</v>
      </c>
      <c r="AA220" s="118"/>
    </row>
    <row r="221" s="36" customFormat="1" ht="64" customHeight="1" spans="1:27">
      <c r="A221" s="118"/>
      <c r="B221" s="265" t="s">
        <v>1089</v>
      </c>
      <c r="C221" s="202" t="s">
        <v>119</v>
      </c>
      <c r="D221" s="202" t="s">
        <v>120</v>
      </c>
      <c r="E221" s="202" t="s">
        <v>754</v>
      </c>
      <c r="F221" s="266" t="s">
        <v>1090</v>
      </c>
      <c r="G221" s="121">
        <v>9.375</v>
      </c>
      <c r="H221" s="121">
        <v>9.375</v>
      </c>
      <c r="I221" s="121"/>
      <c r="J221" s="121"/>
      <c r="K221" s="121"/>
      <c r="L221" s="118"/>
      <c r="M221" s="111" t="s">
        <v>1072</v>
      </c>
      <c r="N221" s="111" t="s">
        <v>1073</v>
      </c>
      <c r="O221" s="202">
        <v>11</v>
      </c>
      <c r="P221" s="202">
        <v>2</v>
      </c>
      <c r="Q221" s="284">
        <v>0.4195</v>
      </c>
      <c r="R221" s="177">
        <v>0.1562</v>
      </c>
      <c r="S221" s="177">
        <v>0.2633</v>
      </c>
      <c r="T221" s="177">
        <v>1.6255</v>
      </c>
      <c r="U221" s="177">
        <v>0.6192</v>
      </c>
      <c r="V221" s="177">
        <v>1.0063</v>
      </c>
      <c r="W221" s="118" t="s">
        <v>1074</v>
      </c>
      <c r="X221" s="118" t="s">
        <v>1075</v>
      </c>
      <c r="Y221" s="118" t="s">
        <v>1074</v>
      </c>
      <c r="Z221" s="118" t="s">
        <v>1075</v>
      </c>
      <c r="AA221" s="118"/>
    </row>
    <row r="222" s="36" customFormat="1" ht="64" customHeight="1" spans="1:27">
      <c r="A222" s="118"/>
      <c r="B222" s="265" t="s">
        <v>1091</v>
      </c>
      <c r="C222" s="202" t="s">
        <v>119</v>
      </c>
      <c r="D222" s="202" t="s">
        <v>120</v>
      </c>
      <c r="E222" s="202" t="s">
        <v>830</v>
      </c>
      <c r="F222" s="266" t="s">
        <v>1092</v>
      </c>
      <c r="G222" s="121">
        <v>9.375</v>
      </c>
      <c r="H222" s="121">
        <v>9.375</v>
      </c>
      <c r="I222" s="121"/>
      <c r="J222" s="121"/>
      <c r="K222" s="121"/>
      <c r="L222" s="118"/>
      <c r="M222" s="111" t="s">
        <v>1072</v>
      </c>
      <c r="N222" s="111" t="s">
        <v>1073</v>
      </c>
      <c r="O222" s="202">
        <v>12</v>
      </c>
      <c r="P222" s="202"/>
      <c r="Q222" s="284">
        <v>0.2695</v>
      </c>
      <c r="R222" s="177">
        <v>0.1547</v>
      </c>
      <c r="S222" s="177">
        <v>0.1148</v>
      </c>
      <c r="T222" s="177">
        <v>1.0912</v>
      </c>
      <c r="U222" s="177">
        <v>0.5895</v>
      </c>
      <c r="V222" s="177">
        <v>0.5017</v>
      </c>
      <c r="W222" s="118" t="s">
        <v>1074</v>
      </c>
      <c r="X222" s="118" t="s">
        <v>1075</v>
      </c>
      <c r="Y222" s="118" t="s">
        <v>1074</v>
      </c>
      <c r="Z222" s="118" t="s">
        <v>1075</v>
      </c>
      <c r="AA222" s="118"/>
    </row>
    <row r="223" s="36" customFormat="1" ht="107" customHeight="1" spans="1:27">
      <c r="A223" s="116">
        <v>57</v>
      </c>
      <c r="B223" s="132" t="s">
        <v>1093</v>
      </c>
      <c r="C223" s="263" t="s">
        <v>119</v>
      </c>
      <c r="D223" s="263" t="s">
        <v>120</v>
      </c>
      <c r="E223" s="116" t="s">
        <v>368</v>
      </c>
      <c r="F223" s="90" t="s">
        <v>1094</v>
      </c>
      <c r="G223" s="91">
        <v>90</v>
      </c>
      <c r="H223" s="267"/>
      <c r="I223" s="267"/>
      <c r="J223" s="267"/>
      <c r="K223" s="91">
        <v>90</v>
      </c>
      <c r="L223" s="116" t="s">
        <v>204</v>
      </c>
      <c r="M223" s="90" t="s">
        <v>1095</v>
      </c>
      <c r="N223" s="90" t="s">
        <v>1096</v>
      </c>
      <c r="O223" s="192"/>
      <c r="P223" s="192">
        <v>1</v>
      </c>
      <c r="Q223" s="204">
        <v>0.031</v>
      </c>
      <c r="R223" s="192">
        <v>0.0035</v>
      </c>
      <c r="S223" s="192">
        <v>0.0275</v>
      </c>
      <c r="T223" s="192">
        <v>0.1181</v>
      </c>
      <c r="U223" s="204">
        <v>0.014</v>
      </c>
      <c r="V223" s="192">
        <v>0.1041</v>
      </c>
      <c r="W223" s="116" t="s">
        <v>1074</v>
      </c>
      <c r="X223" s="116" t="s">
        <v>1075</v>
      </c>
      <c r="Y223" s="116" t="s">
        <v>368</v>
      </c>
      <c r="Z223" s="116" t="s">
        <v>723</v>
      </c>
      <c r="AA223" s="132" t="s">
        <v>1097</v>
      </c>
    </row>
    <row r="224" ht="39" customHeight="1" spans="1:27">
      <c r="A224" s="80" t="s">
        <v>1098</v>
      </c>
      <c r="B224" s="81"/>
      <c r="C224" s="81"/>
      <c r="D224" s="81"/>
      <c r="E224" s="82"/>
      <c r="F224" s="93"/>
      <c r="G224" s="94">
        <f>G225</f>
        <v>60</v>
      </c>
      <c r="H224" s="94">
        <f>H225</f>
        <v>0</v>
      </c>
      <c r="I224" s="94">
        <f>I225</f>
        <v>0</v>
      </c>
      <c r="J224" s="94">
        <f>J225</f>
        <v>0</v>
      </c>
      <c r="K224" s="94">
        <f>K225</f>
        <v>60</v>
      </c>
      <c r="L224" s="118"/>
      <c r="M224" s="118"/>
      <c r="N224" s="186"/>
      <c r="O224" s="118"/>
      <c r="P224" s="118"/>
      <c r="Q224" s="118"/>
      <c r="R224" s="118"/>
      <c r="S224" s="118"/>
      <c r="T224" s="118"/>
      <c r="U224" s="118"/>
      <c r="V224" s="118"/>
      <c r="W224" s="170"/>
      <c r="X224" s="170"/>
      <c r="Y224" s="118"/>
      <c r="Z224" s="118"/>
      <c r="AA224" s="118"/>
    </row>
    <row r="225" s="50" customFormat="1" ht="77" customHeight="1" spans="1:27">
      <c r="A225" s="88">
        <v>58</v>
      </c>
      <c r="B225" s="89" t="s">
        <v>1099</v>
      </c>
      <c r="C225" s="207" t="s">
        <v>119</v>
      </c>
      <c r="D225" s="207" t="s">
        <v>120</v>
      </c>
      <c r="E225" s="116" t="s">
        <v>1100</v>
      </c>
      <c r="F225" s="90" t="s">
        <v>1101</v>
      </c>
      <c r="G225" s="258">
        <v>60</v>
      </c>
      <c r="H225" s="91"/>
      <c r="I225" s="91"/>
      <c r="J225" s="91"/>
      <c r="K225" s="91">
        <v>60</v>
      </c>
      <c r="L225" s="116"/>
      <c r="M225" s="132" t="s">
        <v>1102</v>
      </c>
      <c r="N225" s="132" t="s">
        <v>1103</v>
      </c>
      <c r="O225" s="116"/>
      <c r="P225" s="116">
        <v>1</v>
      </c>
      <c r="Q225" s="116">
        <v>0.0302</v>
      </c>
      <c r="R225" s="116">
        <v>0.014</v>
      </c>
      <c r="S225" s="116">
        <v>0.0162</v>
      </c>
      <c r="T225" s="116">
        <v>0.1172</v>
      </c>
      <c r="U225" s="116">
        <v>0.0583</v>
      </c>
      <c r="V225" s="116">
        <v>0.0589</v>
      </c>
      <c r="W225" s="278" t="s">
        <v>126</v>
      </c>
      <c r="X225" s="278" t="s">
        <v>127</v>
      </c>
      <c r="Y225" s="116" t="s">
        <v>784</v>
      </c>
      <c r="Z225" s="116" t="s">
        <v>785</v>
      </c>
      <c r="AA225" s="132" t="s">
        <v>1104</v>
      </c>
    </row>
    <row r="226" s="49" customFormat="1" ht="51" customHeight="1" spans="1:27">
      <c r="A226" s="80" t="s">
        <v>1105</v>
      </c>
      <c r="B226" s="81"/>
      <c r="C226" s="81"/>
      <c r="D226" s="81"/>
      <c r="E226" s="82"/>
      <c r="F226" s="208"/>
      <c r="G226" s="209">
        <f>G227+G228</f>
        <v>158</v>
      </c>
      <c r="H226" s="209">
        <f>H227+H228</f>
        <v>0</v>
      </c>
      <c r="I226" s="209">
        <f>I227+I228</f>
        <v>0</v>
      </c>
      <c r="J226" s="209">
        <f>J227+J228</f>
        <v>0</v>
      </c>
      <c r="K226" s="209">
        <f>K227+K228</f>
        <v>158</v>
      </c>
      <c r="L226" s="207"/>
      <c r="M226" s="208"/>
      <c r="N226" s="208"/>
      <c r="O226" s="207"/>
      <c r="P226" s="207"/>
      <c r="Q226" s="207"/>
      <c r="R226" s="207"/>
      <c r="S226" s="207"/>
      <c r="T226" s="207"/>
      <c r="U226" s="256"/>
      <c r="V226" s="256"/>
      <c r="W226" s="207"/>
      <c r="X226" s="207"/>
      <c r="Y226" s="207"/>
      <c r="Z226" s="207"/>
      <c r="AA226" s="168"/>
    </row>
    <row r="227" s="49" customFormat="1" ht="121" customHeight="1" spans="1:27">
      <c r="A227" s="116">
        <v>59</v>
      </c>
      <c r="B227" s="132" t="s">
        <v>1106</v>
      </c>
      <c r="C227" s="116" t="s">
        <v>119</v>
      </c>
      <c r="D227" s="116" t="s">
        <v>120</v>
      </c>
      <c r="E227" s="116" t="s">
        <v>1107</v>
      </c>
      <c r="F227" s="90" t="s">
        <v>1108</v>
      </c>
      <c r="G227" s="91">
        <v>60</v>
      </c>
      <c r="H227" s="91"/>
      <c r="I227" s="91"/>
      <c r="J227" s="91"/>
      <c r="K227" s="91">
        <v>60</v>
      </c>
      <c r="L227" s="116"/>
      <c r="M227" s="281" t="s">
        <v>1109</v>
      </c>
      <c r="N227" s="281" t="s">
        <v>1110</v>
      </c>
      <c r="O227" s="116">
        <v>0</v>
      </c>
      <c r="P227" s="116">
        <v>3</v>
      </c>
      <c r="Q227" s="116">
        <v>0.1186</v>
      </c>
      <c r="R227" s="116">
        <v>0.0289</v>
      </c>
      <c r="S227" s="116">
        <v>0.0897</v>
      </c>
      <c r="T227" s="116">
        <v>0.4939</v>
      </c>
      <c r="U227" s="116">
        <v>0.1164</v>
      </c>
      <c r="V227" s="116">
        <v>0.3775</v>
      </c>
      <c r="W227" s="116" t="s">
        <v>385</v>
      </c>
      <c r="X227" s="88" t="s">
        <v>386</v>
      </c>
      <c r="Y227" s="116" t="s">
        <v>740</v>
      </c>
      <c r="Z227" s="116" t="s">
        <v>743</v>
      </c>
      <c r="AA227" s="132" t="s">
        <v>1104</v>
      </c>
    </row>
    <row r="228" s="50" customFormat="1" ht="141" customHeight="1" spans="1:27">
      <c r="A228" s="116">
        <v>60</v>
      </c>
      <c r="B228" s="132" t="s">
        <v>1111</v>
      </c>
      <c r="C228" s="116" t="s">
        <v>119</v>
      </c>
      <c r="D228" s="116" t="s">
        <v>120</v>
      </c>
      <c r="E228" s="116" t="s">
        <v>1112</v>
      </c>
      <c r="F228" s="90" t="s">
        <v>1113</v>
      </c>
      <c r="G228" s="91">
        <v>98</v>
      </c>
      <c r="H228" s="91"/>
      <c r="I228" s="91"/>
      <c r="J228" s="91"/>
      <c r="K228" s="91">
        <v>98</v>
      </c>
      <c r="L228" s="116"/>
      <c r="M228" s="168" t="s">
        <v>1114</v>
      </c>
      <c r="N228" s="168" t="s">
        <v>1115</v>
      </c>
      <c r="O228" s="116">
        <v>3</v>
      </c>
      <c r="P228" s="116">
        <v>0</v>
      </c>
      <c r="Q228" s="116">
        <v>0.0984</v>
      </c>
      <c r="R228" s="116">
        <v>0.0417</v>
      </c>
      <c r="S228" s="116">
        <v>0.0567</v>
      </c>
      <c r="T228" s="116">
        <v>0.4176</v>
      </c>
      <c r="U228" s="116">
        <v>0.1781</v>
      </c>
      <c r="V228" s="116">
        <v>0.2395</v>
      </c>
      <c r="W228" s="116" t="s">
        <v>385</v>
      </c>
      <c r="X228" s="88" t="s">
        <v>386</v>
      </c>
      <c r="Y228" s="116" t="s">
        <v>784</v>
      </c>
      <c r="Z228" s="116" t="s">
        <v>785</v>
      </c>
      <c r="AA228" s="132" t="s">
        <v>1116</v>
      </c>
    </row>
    <row r="229" s="51" customFormat="1" ht="39" customHeight="1" spans="1:27">
      <c r="A229" s="224" t="s">
        <v>73</v>
      </c>
      <c r="B229" s="225" t="s">
        <v>1117</v>
      </c>
      <c r="C229" s="226"/>
      <c r="D229" s="226"/>
      <c r="E229" s="227"/>
      <c r="F229" s="268"/>
      <c r="G229" s="229">
        <f>G230+G232+G234+G253+G292</f>
        <v>3217.4</v>
      </c>
      <c r="H229" s="229">
        <f>H230+H232+H234+H253+H292</f>
        <v>120</v>
      </c>
      <c r="I229" s="229">
        <f>I230+I232+I234+I253+I292</f>
        <v>0</v>
      </c>
      <c r="J229" s="229">
        <f>J230+J232+J234+J253+J292</f>
        <v>23</v>
      </c>
      <c r="K229" s="229">
        <f>K230+K232+K234+K253+K292</f>
        <v>3074.4</v>
      </c>
      <c r="L229" s="282"/>
      <c r="M229" s="282"/>
      <c r="N229" s="282"/>
      <c r="O229" s="282"/>
      <c r="P229" s="282"/>
      <c r="Q229" s="282"/>
      <c r="R229" s="282"/>
      <c r="S229" s="282"/>
      <c r="T229" s="282"/>
      <c r="U229" s="282"/>
      <c r="V229" s="282"/>
      <c r="W229" s="286"/>
      <c r="X229" s="286"/>
      <c r="Y229" s="290"/>
      <c r="Z229" s="290"/>
      <c r="AA229" s="286"/>
    </row>
    <row r="230" ht="39" customHeight="1" spans="1:27">
      <c r="A230" s="80" t="s">
        <v>1118</v>
      </c>
      <c r="B230" s="81"/>
      <c r="C230" s="81"/>
      <c r="D230" s="81"/>
      <c r="E230" s="82"/>
      <c r="F230" s="93"/>
      <c r="G230" s="94">
        <f>G231</f>
        <v>72</v>
      </c>
      <c r="H230" s="94">
        <f>H231</f>
        <v>0</v>
      </c>
      <c r="I230" s="94">
        <f>I231</f>
        <v>0</v>
      </c>
      <c r="J230" s="94">
        <f>J231</f>
        <v>0</v>
      </c>
      <c r="K230" s="94">
        <f>K231</f>
        <v>72</v>
      </c>
      <c r="L230" s="118"/>
      <c r="M230" s="118"/>
      <c r="N230" s="186"/>
      <c r="O230" s="118"/>
      <c r="P230" s="118"/>
      <c r="Q230" s="118"/>
      <c r="R230" s="118"/>
      <c r="S230" s="118"/>
      <c r="T230" s="118"/>
      <c r="U230" s="118"/>
      <c r="V230" s="118"/>
      <c r="W230" s="170"/>
      <c r="X230" s="170"/>
      <c r="Y230" s="118"/>
      <c r="Z230" s="118"/>
      <c r="AA230" s="118"/>
    </row>
    <row r="231" s="36" customFormat="1" ht="224" customHeight="1" spans="1:27">
      <c r="A231" s="88">
        <v>61</v>
      </c>
      <c r="B231" s="89" t="s">
        <v>1119</v>
      </c>
      <c r="C231" s="116" t="s">
        <v>119</v>
      </c>
      <c r="D231" s="116" t="s">
        <v>120</v>
      </c>
      <c r="E231" s="116" t="s">
        <v>1120</v>
      </c>
      <c r="F231" s="90" t="s">
        <v>1121</v>
      </c>
      <c r="G231" s="91">
        <v>72</v>
      </c>
      <c r="H231" s="91"/>
      <c r="I231" s="91"/>
      <c r="J231" s="91"/>
      <c r="K231" s="91">
        <v>72</v>
      </c>
      <c r="L231" s="116" t="s">
        <v>204</v>
      </c>
      <c r="M231" s="132" t="s">
        <v>1122</v>
      </c>
      <c r="N231" s="132" t="s">
        <v>1123</v>
      </c>
      <c r="O231" s="116">
        <v>196</v>
      </c>
      <c r="P231" s="116">
        <v>97</v>
      </c>
      <c r="Q231" s="116">
        <v>0.12</v>
      </c>
      <c r="R231" s="116">
        <v>0.12</v>
      </c>
      <c r="S231" s="116"/>
      <c r="T231" s="116">
        <v>0.12</v>
      </c>
      <c r="U231" s="116">
        <v>0.12</v>
      </c>
      <c r="V231" s="116"/>
      <c r="W231" s="168" t="s">
        <v>1124</v>
      </c>
      <c r="X231" s="168" t="s">
        <v>1125</v>
      </c>
      <c r="Y231" s="116" t="s">
        <v>1126</v>
      </c>
      <c r="Z231" s="116" t="s">
        <v>1127</v>
      </c>
      <c r="AA231" s="132" t="s">
        <v>1128</v>
      </c>
    </row>
    <row r="232" ht="39" customHeight="1" spans="1:27">
      <c r="A232" s="80" t="s">
        <v>1129</v>
      </c>
      <c r="B232" s="81"/>
      <c r="C232" s="81"/>
      <c r="D232" s="81"/>
      <c r="E232" s="82"/>
      <c r="F232" s="93"/>
      <c r="G232" s="94">
        <f>G233</f>
        <v>120</v>
      </c>
      <c r="H232" s="94">
        <f>H233</f>
        <v>120</v>
      </c>
      <c r="I232" s="94">
        <f>I233</f>
        <v>0</v>
      </c>
      <c r="J232" s="94">
        <f>J233</f>
        <v>0</v>
      </c>
      <c r="K232" s="94">
        <f>K233</f>
        <v>0</v>
      </c>
      <c r="L232" s="118"/>
      <c r="M232" s="118"/>
      <c r="N232" s="186"/>
      <c r="O232" s="118"/>
      <c r="P232" s="118"/>
      <c r="Q232" s="118"/>
      <c r="R232" s="118"/>
      <c r="S232" s="118"/>
      <c r="T232" s="118"/>
      <c r="U232" s="118"/>
      <c r="V232" s="118"/>
      <c r="W232" s="170"/>
      <c r="X232" s="170"/>
      <c r="Y232" s="118"/>
      <c r="Z232" s="118"/>
      <c r="AA232" s="118"/>
    </row>
    <row r="233" s="36" customFormat="1" ht="159" customHeight="1" spans="1:27">
      <c r="A233" s="88">
        <v>62</v>
      </c>
      <c r="B233" s="88" t="s">
        <v>1130</v>
      </c>
      <c r="C233" s="89" t="s">
        <v>119</v>
      </c>
      <c r="D233" s="269" t="s">
        <v>120</v>
      </c>
      <c r="E233" s="88" t="s">
        <v>579</v>
      </c>
      <c r="F233" s="138" t="s">
        <v>1131</v>
      </c>
      <c r="G233" s="91">
        <v>120</v>
      </c>
      <c r="H233" s="91">
        <v>120</v>
      </c>
      <c r="I233" s="283"/>
      <c r="J233" s="91"/>
      <c r="K233" s="91"/>
      <c r="L233" s="116" t="s">
        <v>1132</v>
      </c>
      <c r="M233" s="90" t="s">
        <v>1133</v>
      </c>
      <c r="N233" s="116" t="s">
        <v>1134</v>
      </c>
      <c r="O233" s="116">
        <v>40</v>
      </c>
      <c r="P233" s="116">
        <v>20</v>
      </c>
      <c r="Q233" s="116">
        <v>450</v>
      </c>
      <c r="R233" s="116">
        <v>120</v>
      </c>
      <c r="S233" s="116">
        <v>330</v>
      </c>
      <c r="T233" s="116">
        <v>450</v>
      </c>
      <c r="U233" s="116">
        <v>120</v>
      </c>
      <c r="V233" s="116">
        <v>330</v>
      </c>
      <c r="W233" s="168" t="s">
        <v>1135</v>
      </c>
      <c r="X233" s="168" t="s">
        <v>506</v>
      </c>
      <c r="Y233" s="168" t="s">
        <v>1135</v>
      </c>
      <c r="Z233" s="168" t="s">
        <v>127</v>
      </c>
      <c r="AA233" s="132" t="s">
        <v>1136</v>
      </c>
    </row>
    <row r="234" ht="39" customHeight="1" spans="1:27">
      <c r="A234" s="80" t="s">
        <v>1137</v>
      </c>
      <c r="B234" s="81"/>
      <c r="C234" s="81"/>
      <c r="D234" s="81"/>
      <c r="E234" s="82"/>
      <c r="F234" s="93"/>
      <c r="G234" s="94">
        <f>G235</f>
        <v>721.8</v>
      </c>
      <c r="H234" s="94">
        <f>H235</f>
        <v>0</v>
      </c>
      <c r="I234" s="94">
        <f>I235</f>
        <v>0</v>
      </c>
      <c r="J234" s="94">
        <f>J235</f>
        <v>0</v>
      </c>
      <c r="K234" s="94">
        <f>K235</f>
        <v>721.8</v>
      </c>
      <c r="L234" s="118"/>
      <c r="M234" s="118"/>
      <c r="N234" s="186"/>
      <c r="O234" s="118"/>
      <c r="P234" s="118"/>
      <c r="Q234" s="118"/>
      <c r="R234" s="118"/>
      <c r="S234" s="118"/>
      <c r="T234" s="118"/>
      <c r="U234" s="118"/>
      <c r="V234" s="118"/>
      <c r="W234" s="170"/>
      <c r="X234" s="170"/>
      <c r="Y234" s="118"/>
      <c r="Z234" s="118"/>
      <c r="AA234" s="118"/>
    </row>
    <row r="235" s="37" customFormat="1" ht="204" customHeight="1" spans="1:27">
      <c r="A235" s="88">
        <v>63</v>
      </c>
      <c r="B235" s="89" t="s">
        <v>1138</v>
      </c>
      <c r="C235" s="88" t="s">
        <v>119</v>
      </c>
      <c r="D235" s="88" t="s">
        <v>120</v>
      </c>
      <c r="E235" s="88" t="s">
        <v>1139</v>
      </c>
      <c r="F235" s="89" t="s">
        <v>1140</v>
      </c>
      <c r="G235" s="106">
        <v>721.8</v>
      </c>
      <c r="H235" s="270"/>
      <c r="I235" s="270"/>
      <c r="J235" s="270"/>
      <c r="K235" s="106">
        <v>721.8</v>
      </c>
      <c r="L235" s="88" t="s">
        <v>204</v>
      </c>
      <c r="M235" s="89" t="s">
        <v>1141</v>
      </c>
      <c r="N235" s="89" t="s">
        <v>1142</v>
      </c>
      <c r="O235" s="88">
        <f t="shared" ref="O235:V235" si="17">SUM(O236:O252)</f>
        <v>180</v>
      </c>
      <c r="P235" s="88">
        <f t="shared" si="17"/>
        <v>95</v>
      </c>
      <c r="Q235" s="88">
        <f t="shared" si="17"/>
        <v>0.7537</v>
      </c>
      <c r="R235" s="88">
        <f t="shared" si="17"/>
        <v>0.7537</v>
      </c>
      <c r="S235" s="88">
        <f t="shared" si="17"/>
        <v>0</v>
      </c>
      <c r="T235" s="88">
        <f t="shared" si="17"/>
        <v>1.6225</v>
      </c>
      <c r="U235" s="88">
        <f t="shared" si="17"/>
        <v>1.6225</v>
      </c>
      <c r="V235" s="88">
        <f t="shared" si="17"/>
        <v>0</v>
      </c>
      <c r="W235" s="88" t="s">
        <v>1143</v>
      </c>
      <c r="X235" s="88" t="s">
        <v>1144</v>
      </c>
      <c r="Y235" s="88" t="s">
        <v>1145</v>
      </c>
      <c r="Z235" s="88" t="s">
        <v>1146</v>
      </c>
      <c r="AA235" s="89" t="s">
        <v>1147</v>
      </c>
    </row>
    <row r="236" s="39" customFormat="1" ht="126" customHeight="1" spans="1:27">
      <c r="A236" s="108"/>
      <c r="B236" s="117" t="s">
        <v>1148</v>
      </c>
      <c r="C236" s="271" t="s">
        <v>119</v>
      </c>
      <c r="D236" s="108" t="s">
        <v>120</v>
      </c>
      <c r="E236" s="118" t="s">
        <v>847</v>
      </c>
      <c r="F236" s="109" t="s">
        <v>1149</v>
      </c>
      <c r="G236" s="113">
        <v>46.2</v>
      </c>
      <c r="H236" s="121"/>
      <c r="I236" s="121"/>
      <c r="J236" s="121"/>
      <c r="K236" s="121">
        <v>46.2</v>
      </c>
      <c r="L236" s="118"/>
      <c r="M236" s="186" t="s">
        <v>1150</v>
      </c>
      <c r="N236" s="109" t="s">
        <v>1142</v>
      </c>
      <c r="O236" s="156">
        <v>13</v>
      </c>
      <c r="P236" s="156">
        <v>3</v>
      </c>
      <c r="Q236" s="287">
        <v>0.0302</v>
      </c>
      <c r="R236" s="287">
        <v>0.0302</v>
      </c>
      <c r="S236" s="287">
        <v>0</v>
      </c>
      <c r="T236" s="287">
        <v>0.1155</v>
      </c>
      <c r="U236" s="287">
        <v>0.1155</v>
      </c>
      <c r="V236" s="288">
        <v>0</v>
      </c>
      <c r="W236" s="271" t="s">
        <v>1143</v>
      </c>
      <c r="X236" s="108" t="s">
        <v>1144</v>
      </c>
      <c r="Y236" s="118" t="s">
        <v>847</v>
      </c>
      <c r="Z236" s="118" t="s">
        <v>848</v>
      </c>
      <c r="AA236" s="118"/>
    </row>
    <row r="237" s="39" customFormat="1" ht="126" customHeight="1" spans="1:27">
      <c r="A237" s="108"/>
      <c r="B237" s="117" t="s">
        <v>1151</v>
      </c>
      <c r="C237" s="271" t="s">
        <v>119</v>
      </c>
      <c r="D237" s="108" t="s">
        <v>120</v>
      </c>
      <c r="E237" s="118" t="s">
        <v>178</v>
      </c>
      <c r="F237" s="109" t="s">
        <v>1152</v>
      </c>
      <c r="G237" s="113">
        <v>80.4</v>
      </c>
      <c r="H237" s="121"/>
      <c r="I237" s="121"/>
      <c r="J237" s="121"/>
      <c r="K237" s="121">
        <v>80.4</v>
      </c>
      <c r="L237" s="118"/>
      <c r="M237" s="186" t="s">
        <v>1150</v>
      </c>
      <c r="N237" s="109" t="s">
        <v>1142</v>
      </c>
      <c r="O237" s="156">
        <v>15</v>
      </c>
      <c r="P237" s="156">
        <v>2</v>
      </c>
      <c r="Q237" s="287">
        <v>0.0466</v>
      </c>
      <c r="R237" s="287">
        <v>0.0466</v>
      </c>
      <c r="S237" s="287">
        <v>0</v>
      </c>
      <c r="T237" s="287">
        <v>0.0576</v>
      </c>
      <c r="U237" s="287">
        <v>0.0576</v>
      </c>
      <c r="V237" s="288">
        <v>0</v>
      </c>
      <c r="W237" s="271" t="s">
        <v>1143</v>
      </c>
      <c r="X237" s="108" t="s">
        <v>1144</v>
      </c>
      <c r="Y237" s="118" t="s">
        <v>178</v>
      </c>
      <c r="Z237" s="118" t="s">
        <v>1153</v>
      </c>
      <c r="AA237" s="118"/>
    </row>
    <row r="238" s="39" customFormat="1" ht="126" customHeight="1" spans="1:27">
      <c r="A238" s="108"/>
      <c r="B238" s="117" t="s">
        <v>1154</v>
      </c>
      <c r="C238" s="271" t="s">
        <v>119</v>
      </c>
      <c r="D238" s="108" t="s">
        <v>120</v>
      </c>
      <c r="E238" s="118" t="s">
        <v>168</v>
      </c>
      <c r="F238" s="109" t="s">
        <v>1155</v>
      </c>
      <c r="G238" s="113">
        <v>38.85</v>
      </c>
      <c r="H238" s="121"/>
      <c r="I238" s="121"/>
      <c r="J238" s="121"/>
      <c r="K238" s="121">
        <v>38.85</v>
      </c>
      <c r="L238" s="118"/>
      <c r="M238" s="186" t="s">
        <v>1150</v>
      </c>
      <c r="N238" s="109" t="s">
        <v>1142</v>
      </c>
      <c r="O238" s="156">
        <v>9</v>
      </c>
      <c r="P238" s="156">
        <v>4</v>
      </c>
      <c r="Q238" s="287">
        <v>0.0265</v>
      </c>
      <c r="R238" s="287">
        <v>0.0265</v>
      </c>
      <c r="S238" s="287">
        <v>0</v>
      </c>
      <c r="T238" s="287">
        <v>0.1325</v>
      </c>
      <c r="U238" s="287">
        <v>0.1325</v>
      </c>
      <c r="V238" s="288">
        <v>0</v>
      </c>
      <c r="W238" s="271" t="s">
        <v>1143</v>
      </c>
      <c r="X238" s="108" t="s">
        <v>1144</v>
      </c>
      <c r="Y238" s="118" t="s">
        <v>168</v>
      </c>
      <c r="Z238" s="118" t="s">
        <v>169</v>
      </c>
      <c r="AA238" s="118"/>
    </row>
    <row r="239" s="39" customFormat="1" ht="126" customHeight="1" spans="1:27">
      <c r="A239" s="108"/>
      <c r="B239" s="117" t="s">
        <v>1156</v>
      </c>
      <c r="C239" s="271" t="s">
        <v>119</v>
      </c>
      <c r="D239" s="108" t="s">
        <v>120</v>
      </c>
      <c r="E239" s="118" t="s">
        <v>791</v>
      </c>
      <c r="F239" s="109" t="s">
        <v>1157</v>
      </c>
      <c r="G239" s="113">
        <v>49.8</v>
      </c>
      <c r="H239" s="121"/>
      <c r="I239" s="121"/>
      <c r="J239" s="121"/>
      <c r="K239" s="121">
        <v>49.8</v>
      </c>
      <c r="L239" s="118"/>
      <c r="M239" s="186" t="s">
        <v>1150</v>
      </c>
      <c r="N239" s="109" t="s">
        <v>1142</v>
      </c>
      <c r="O239" s="156">
        <v>13</v>
      </c>
      <c r="P239" s="156">
        <v>5</v>
      </c>
      <c r="Q239" s="287">
        <v>0.0291</v>
      </c>
      <c r="R239" s="287">
        <v>0.0291</v>
      </c>
      <c r="S239" s="287">
        <v>0</v>
      </c>
      <c r="T239" s="287">
        <v>0.1869</v>
      </c>
      <c r="U239" s="287">
        <v>0.1869</v>
      </c>
      <c r="V239" s="288">
        <v>0</v>
      </c>
      <c r="W239" s="271" t="s">
        <v>1143</v>
      </c>
      <c r="X239" s="108" t="s">
        <v>1144</v>
      </c>
      <c r="Y239" s="118" t="s">
        <v>791</v>
      </c>
      <c r="Z239" s="118" t="s">
        <v>792</v>
      </c>
      <c r="AA239" s="118"/>
    </row>
    <row r="240" s="39" customFormat="1" ht="126" customHeight="1" spans="1:27">
      <c r="A240" s="108"/>
      <c r="B240" s="117" t="s">
        <v>1158</v>
      </c>
      <c r="C240" s="271" t="s">
        <v>119</v>
      </c>
      <c r="D240" s="108" t="s">
        <v>120</v>
      </c>
      <c r="E240" s="118" t="s">
        <v>866</v>
      </c>
      <c r="F240" s="109" t="s">
        <v>1159</v>
      </c>
      <c r="G240" s="113">
        <v>24</v>
      </c>
      <c r="H240" s="121"/>
      <c r="I240" s="121"/>
      <c r="J240" s="121"/>
      <c r="K240" s="121">
        <v>24</v>
      </c>
      <c r="L240" s="118"/>
      <c r="M240" s="186" t="s">
        <v>1150</v>
      </c>
      <c r="N240" s="109" t="s">
        <v>1142</v>
      </c>
      <c r="O240" s="156">
        <v>5</v>
      </c>
      <c r="P240" s="156">
        <v>11</v>
      </c>
      <c r="Q240" s="287">
        <v>0.0173</v>
      </c>
      <c r="R240" s="287">
        <v>0.0173</v>
      </c>
      <c r="S240" s="287">
        <v>0</v>
      </c>
      <c r="T240" s="287">
        <v>0.0854</v>
      </c>
      <c r="U240" s="287">
        <v>0.0854</v>
      </c>
      <c r="V240" s="288">
        <v>0</v>
      </c>
      <c r="W240" s="271" t="s">
        <v>1143</v>
      </c>
      <c r="X240" s="108" t="s">
        <v>1144</v>
      </c>
      <c r="Y240" s="118" t="s">
        <v>866</v>
      </c>
      <c r="Z240" s="118" t="s">
        <v>867</v>
      </c>
      <c r="AA240" s="118"/>
    </row>
    <row r="241" s="39" customFormat="1" ht="126" customHeight="1" spans="1:27">
      <c r="A241" s="108"/>
      <c r="B241" s="117" t="s">
        <v>1160</v>
      </c>
      <c r="C241" s="271" t="s">
        <v>119</v>
      </c>
      <c r="D241" s="108" t="s">
        <v>120</v>
      </c>
      <c r="E241" s="118" t="s">
        <v>705</v>
      </c>
      <c r="F241" s="109" t="s">
        <v>1161</v>
      </c>
      <c r="G241" s="113">
        <v>40.8</v>
      </c>
      <c r="H241" s="121"/>
      <c r="I241" s="121"/>
      <c r="J241" s="121"/>
      <c r="K241" s="121">
        <v>40.8</v>
      </c>
      <c r="L241" s="118"/>
      <c r="M241" s="186" t="s">
        <v>1150</v>
      </c>
      <c r="N241" s="109" t="s">
        <v>1142</v>
      </c>
      <c r="O241" s="156">
        <v>7</v>
      </c>
      <c r="P241" s="156">
        <v>6</v>
      </c>
      <c r="Q241" s="287">
        <v>0.0232</v>
      </c>
      <c r="R241" s="287">
        <v>0.0232</v>
      </c>
      <c r="S241" s="287">
        <v>0</v>
      </c>
      <c r="T241" s="287">
        <v>0.0271</v>
      </c>
      <c r="U241" s="287">
        <v>0.0271</v>
      </c>
      <c r="V241" s="288">
        <v>0</v>
      </c>
      <c r="W241" s="271" t="s">
        <v>1143</v>
      </c>
      <c r="X241" s="108" t="s">
        <v>1144</v>
      </c>
      <c r="Y241" s="118" t="s">
        <v>705</v>
      </c>
      <c r="Z241" s="118" t="s">
        <v>1162</v>
      </c>
      <c r="AA241" s="118"/>
    </row>
    <row r="242" s="39" customFormat="1" ht="126" customHeight="1" spans="1:27">
      <c r="A242" s="108"/>
      <c r="B242" s="117" t="s">
        <v>1163</v>
      </c>
      <c r="C242" s="271" t="s">
        <v>119</v>
      </c>
      <c r="D242" s="108" t="s">
        <v>120</v>
      </c>
      <c r="E242" s="118" t="s">
        <v>368</v>
      </c>
      <c r="F242" s="109" t="s">
        <v>1164</v>
      </c>
      <c r="G242" s="113">
        <v>40.05</v>
      </c>
      <c r="H242" s="121"/>
      <c r="I242" s="121"/>
      <c r="J242" s="121"/>
      <c r="K242" s="121">
        <v>40.05</v>
      </c>
      <c r="L242" s="118"/>
      <c r="M242" s="186" t="s">
        <v>1150</v>
      </c>
      <c r="N242" s="109" t="s">
        <v>1142</v>
      </c>
      <c r="O242" s="156">
        <v>6</v>
      </c>
      <c r="P242" s="156">
        <v>12</v>
      </c>
      <c r="Q242" s="287">
        <v>0.0276</v>
      </c>
      <c r="R242" s="287">
        <v>0.0276</v>
      </c>
      <c r="S242" s="287">
        <v>0</v>
      </c>
      <c r="T242" s="287">
        <v>0.1104</v>
      </c>
      <c r="U242" s="287">
        <v>0.1104</v>
      </c>
      <c r="V242" s="288">
        <v>0</v>
      </c>
      <c r="W242" s="271" t="s">
        <v>1143</v>
      </c>
      <c r="X242" s="118" t="s">
        <v>1144</v>
      </c>
      <c r="Y242" s="118" t="s">
        <v>368</v>
      </c>
      <c r="Z242" s="118" t="s">
        <v>1165</v>
      </c>
      <c r="AA242" s="118"/>
    </row>
    <row r="243" s="39" customFormat="1" ht="126" customHeight="1" spans="1:27">
      <c r="A243" s="108"/>
      <c r="B243" s="117" t="s">
        <v>1166</v>
      </c>
      <c r="C243" s="271" t="s">
        <v>119</v>
      </c>
      <c r="D243" s="108" t="s">
        <v>120</v>
      </c>
      <c r="E243" s="118" t="s">
        <v>778</v>
      </c>
      <c r="F243" s="109" t="s">
        <v>1167</v>
      </c>
      <c r="G243" s="113">
        <v>49.8</v>
      </c>
      <c r="H243" s="121"/>
      <c r="I243" s="121"/>
      <c r="J243" s="121"/>
      <c r="K243" s="121">
        <v>49.8</v>
      </c>
      <c r="L243" s="118"/>
      <c r="M243" s="186" t="s">
        <v>1150</v>
      </c>
      <c r="N243" s="109" t="s">
        <v>1142</v>
      </c>
      <c r="O243" s="156">
        <v>14</v>
      </c>
      <c r="P243" s="156">
        <v>2</v>
      </c>
      <c r="Q243" s="287">
        <v>0.287</v>
      </c>
      <c r="R243" s="287">
        <v>0.287</v>
      </c>
      <c r="S243" s="287">
        <v>0</v>
      </c>
      <c r="T243" s="287">
        <v>0.1172</v>
      </c>
      <c r="U243" s="287">
        <v>0.1172</v>
      </c>
      <c r="V243" s="288">
        <v>0</v>
      </c>
      <c r="W243" s="271" t="s">
        <v>1143</v>
      </c>
      <c r="X243" s="118" t="s">
        <v>1144</v>
      </c>
      <c r="Y243" s="118" t="s">
        <v>778</v>
      </c>
      <c r="Z243" s="118" t="s">
        <v>779</v>
      </c>
      <c r="AA243" s="118"/>
    </row>
    <row r="244" s="39" customFormat="1" ht="126" customHeight="1" spans="1:27">
      <c r="A244" s="108"/>
      <c r="B244" s="117" t="s">
        <v>1168</v>
      </c>
      <c r="C244" s="271" t="s">
        <v>119</v>
      </c>
      <c r="D244" s="108" t="s">
        <v>120</v>
      </c>
      <c r="E244" s="118" t="s">
        <v>733</v>
      </c>
      <c r="F244" s="109" t="s">
        <v>1169</v>
      </c>
      <c r="G244" s="113">
        <v>29.85</v>
      </c>
      <c r="H244" s="121"/>
      <c r="I244" s="121"/>
      <c r="J244" s="121"/>
      <c r="K244" s="121">
        <v>29.85</v>
      </c>
      <c r="L244" s="118"/>
      <c r="M244" s="186" t="s">
        <v>1150</v>
      </c>
      <c r="N244" s="109" t="s">
        <v>1142</v>
      </c>
      <c r="O244" s="156">
        <v>5</v>
      </c>
      <c r="P244" s="156">
        <v>16</v>
      </c>
      <c r="Q244" s="287">
        <v>0.0211</v>
      </c>
      <c r="R244" s="287">
        <v>0.0211</v>
      </c>
      <c r="S244" s="287">
        <v>0</v>
      </c>
      <c r="T244" s="287">
        <v>0.0951</v>
      </c>
      <c r="U244" s="287">
        <v>0.0951</v>
      </c>
      <c r="V244" s="288">
        <v>0</v>
      </c>
      <c r="W244" s="271" t="s">
        <v>1143</v>
      </c>
      <c r="X244" s="118" t="s">
        <v>1144</v>
      </c>
      <c r="Y244" s="118" t="s">
        <v>733</v>
      </c>
      <c r="Z244" s="118" t="s">
        <v>737</v>
      </c>
      <c r="AA244" s="118"/>
    </row>
    <row r="245" s="39" customFormat="1" ht="126" customHeight="1" spans="1:27">
      <c r="A245" s="108"/>
      <c r="B245" s="117" t="s">
        <v>1170</v>
      </c>
      <c r="C245" s="271" t="s">
        <v>119</v>
      </c>
      <c r="D245" s="108" t="s">
        <v>120</v>
      </c>
      <c r="E245" s="118" t="s">
        <v>784</v>
      </c>
      <c r="F245" s="109" t="s">
        <v>1171</v>
      </c>
      <c r="G245" s="113">
        <v>76.2</v>
      </c>
      <c r="H245" s="121"/>
      <c r="I245" s="121"/>
      <c r="J245" s="121"/>
      <c r="K245" s="121">
        <v>76.2</v>
      </c>
      <c r="L245" s="118"/>
      <c r="M245" s="186" t="s">
        <v>1150</v>
      </c>
      <c r="N245" s="109" t="s">
        <v>1142</v>
      </c>
      <c r="O245" s="156">
        <v>23</v>
      </c>
      <c r="P245" s="156">
        <v>1</v>
      </c>
      <c r="Q245" s="287">
        <v>0.0465</v>
      </c>
      <c r="R245" s="287">
        <v>0.0465</v>
      </c>
      <c r="S245" s="287">
        <v>0</v>
      </c>
      <c r="T245" s="287">
        <v>0.3021</v>
      </c>
      <c r="U245" s="287">
        <v>0.3021</v>
      </c>
      <c r="V245" s="288">
        <v>0</v>
      </c>
      <c r="W245" s="271" t="s">
        <v>1143</v>
      </c>
      <c r="X245" s="118" t="s">
        <v>1144</v>
      </c>
      <c r="Y245" s="118" t="s">
        <v>784</v>
      </c>
      <c r="Z245" s="118" t="s">
        <v>785</v>
      </c>
      <c r="AA245" s="118"/>
    </row>
    <row r="246" s="39" customFormat="1" ht="126" customHeight="1" spans="1:27">
      <c r="A246" s="108"/>
      <c r="B246" s="117" t="s">
        <v>1172</v>
      </c>
      <c r="C246" s="271" t="s">
        <v>119</v>
      </c>
      <c r="D246" s="108" t="s">
        <v>120</v>
      </c>
      <c r="E246" s="118" t="s">
        <v>740</v>
      </c>
      <c r="F246" s="109" t="s">
        <v>1173</v>
      </c>
      <c r="G246" s="113">
        <v>31.65</v>
      </c>
      <c r="H246" s="121"/>
      <c r="I246" s="121"/>
      <c r="J246" s="121"/>
      <c r="K246" s="121">
        <v>31.65</v>
      </c>
      <c r="L246" s="118"/>
      <c r="M246" s="186" t="s">
        <v>1150</v>
      </c>
      <c r="N246" s="109" t="s">
        <v>1142</v>
      </c>
      <c r="O246" s="156">
        <v>5</v>
      </c>
      <c r="P246" s="156">
        <v>11</v>
      </c>
      <c r="Q246" s="287">
        <v>0.0227</v>
      </c>
      <c r="R246" s="287">
        <v>0.0227</v>
      </c>
      <c r="S246" s="287">
        <v>0</v>
      </c>
      <c r="T246" s="287">
        <v>0.0908</v>
      </c>
      <c r="U246" s="287">
        <v>0.0908</v>
      </c>
      <c r="V246" s="288">
        <v>0</v>
      </c>
      <c r="W246" s="271" t="s">
        <v>1143</v>
      </c>
      <c r="X246" s="118" t="s">
        <v>1144</v>
      </c>
      <c r="Y246" s="118" t="s">
        <v>740</v>
      </c>
      <c r="Z246" s="118" t="s">
        <v>743</v>
      </c>
      <c r="AA246" s="118"/>
    </row>
    <row r="247" s="39" customFormat="1" ht="126" customHeight="1" spans="1:27">
      <c r="A247" s="108"/>
      <c r="B247" s="117" t="s">
        <v>1174</v>
      </c>
      <c r="C247" s="271" t="s">
        <v>119</v>
      </c>
      <c r="D247" s="108" t="s">
        <v>120</v>
      </c>
      <c r="E247" s="118" t="s">
        <v>877</v>
      </c>
      <c r="F247" s="109" t="s">
        <v>1175</v>
      </c>
      <c r="G247" s="113">
        <v>35.4</v>
      </c>
      <c r="H247" s="121"/>
      <c r="I247" s="121"/>
      <c r="J247" s="121"/>
      <c r="K247" s="121">
        <v>35.4</v>
      </c>
      <c r="L247" s="118"/>
      <c r="M247" s="186" t="s">
        <v>1176</v>
      </c>
      <c r="N247" s="109" t="s">
        <v>1142</v>
      </c>
      <c r="O247" s="156">
        <v>12</v>
      </c>
      <c r="P247" s="156">
        <v>1</v>
      </c>
      <c r="Q247" s="287">
        <v>0.0259</v>
      </c>
      <c r="R247" s="287">
        <v>0.0259</v>
      </c>
      <c r="S247" s="287">
        <v>0</v>
      </c>
      <c r="T247" s="287">
        <v>0.0483</v>
      </c>
      <c r="U247" s="287">
        <v>0.0483</v>
      </c>
      <c r="V247" s="288">
        <v>0</v>
      </c>
      <c r="W247" s="271" t="s">
        <v>1143</v>
      </c>
      <c r="X247" s="118" t="s">
        <v>1144</v>
      </c>
      <c r="Y247" s="118" t="s">
        <v>877</v>
      </c>
      <c r="Z247" s="118" t="s">
        <v>878</v>
      </c>
      <c r="AA247" s="118"/>
    </row>
    <row r="248" s="39" customFormat="1" ht="126" customHeight="1" spans="1:27">
      <c r="A248" s="108"/>
      <c r="B248" s="117" t="s">
        <v>1177</v>
      </c>
      <c r="C248" s="271" t="s">
        <v>119</v>
      </c>
      <c r="D248" s="108" t="s">
        <v>120</v>
      </c>
      <c r="E248" s="118" t="s">
        <v>773</v>
      </c>
      <c r="F248" s="109" t="s">
        <v>1178</v>
      </c>
      <c r="G248" s="113">
        <v>43.8</v>
      </c>
      <c r="H248" s="121"/>
      <c r="I248" s="121"/>
      <c r="J248" s="121"/>
      <c r="K248" s="121">
        <v>43.8</v>
      </c>
      <c r="L248" s="118"/>
      <c r="M248" s="186" t="s">
        <v>1150</v>
      </c>
      <c r="N248" s="109" t="s">
        <v>1142</v>
      </c>
      <c r="O248" s="156">
        <v>14</v>
      </c>
      <c r="P248" s="156">
        <v>2</v>
      </c>
      <c r="Q248" s="287">
        <v>0.0303</v>
      </c>
      <c r="R248" s="287">
        <v>0.0303</v>
      </c>
      <c r="S248" s="287">
        <v>0</v>
      </c>
      <c r="T248" s="287">
        <v>0.0303</v>
      </c>
      <c r="U248" s="287">
        <v>0.0303</v>
      </c>
      <c r="V248" s="288">
        <v>0</v>
      </c>
      <c r="W248" s="271" t="s">
        <v>1143</v>
      </c>
      <c r="X248" s="118" t="s">
        <v>1144</v>
      </c>
      <c r="Y248" s="118" t="s">
        <v>773</v>
      </c>
      <c r="Z248" s="118" t="s">
        <v>774</v>
      </c>
      <c r="AA248" s="118"/>
    </row>
    <row r="249" s="39" customFormat="1" ht="126" customHeight="1" spans="1:27">
      <c r="A249" s="108"/>
      <c r="B249" s="117" t="s">
        <v>1179</v>
      </c>
      <c r="C249" s="271" t="s">
        <v>119</v>
      </c>
      <c r="D249" s="108" t="s">
        <v>120</v>
      </c>
      <c r="E249" s="118" t="s">
        <v>243</v>
      </c>
      <c r="F249" s="109" t="s">
        <v>1180</v>
      </c>
      <c r="G249" s="113">
        <v>27.45</v>
      </c>
      <c r="H249" s="121"/>
      <c r="I249" s="121"/>
      <c r="J249" s="121"/>
      <c r="K249" s="121">
        <v>27.45</v>
      </c>
      <c r="L249" s="118"/>
      <c r="M249" s="186" t="s">
        <v>1150</v>
      </c>
      <c r="N249" s="109" t="s">
        <v>1142</v>
      </c>
      <c r="O249" s="156">
        <v>7</v>
      </c>
      <c r="P249" s="156">
        <v>5</v>
      </c>
      <c r="Q249" s="287">
        <v>0.0385</v>
      </c>
      <c r="R249" s="287">
        <v>0.0385</v>
      </c>
      <c r="S249" s="287">
        <v>0</v>
      </c>
      <c r="T249" s="287">
        <v>0.0385</v>
      </c>
      <c r="U249" s="287">
        <v>0.0385</v>
      </c>
      <c r="V249" s="288">
        <v>0</v>
      </c>
      <c r="W249" s="271" t="s">
        <v>1143</v>
      </c>
      <c r="X249" s="118" t="s">
        <v>1144</v>
      </c>
      <c r="Y249" s="118" t="s">
        <v>243</v>
      </c>
      <c r="Z249" s="118" t="s">
        <v>767</v>
      </c>
      <c r="AA249" s="118"/>
    </row>
    <row r="250" s="39" customFormat="1" ht="126" customHeight="1" spans="1:27">
      <c r="A250" s="108"/>
      <c r="B250" s="117" t="s">
        <v>1181</v>
      </c>
      <c r="C250" s="271" t="s">
        <v>119</v>
      </c>
      <c r="D250" s="108" t="s">
        <v>120</v>
      </c>
      <c r="E250" s="118" t="s">
        <v>754</v>
      </c>
      <c r="F250" s="109" t="s">
        <v>1182</v>
      </c>
      <c r="G250" s="113">
        <v>34.05</v>
      </c>
      <c r="H250" s="121"/>
      <c r="I250" s="121"/>
      <c r="J250" s="121"/>
      <c r="K250" s="121">
        <v>34.05</v>
      </c>
      <c r="L250" s="118"/>
      <c r="M250" s="186" t="s">
        <v>1176</v>
      </c>
      <c r="N250" s="109" t="s">
        <v>1142</v>
      </c>
      <c r="O250" s="156">
        <v>13</v>
      </c>
      <c r="P250" s="156">
        <v>0</v>
      </c>
      <c r="Q250" s="287">
        <v>0.0199</v>
      </c>
      <c r="R250" s="287">
        <v>0.0199</v>
      </c>
      <c r="S250" s="287">
        <v>0</v>
      </c>
      <c r="T250" s="287">
        <v>0.044</v>
      </c>
      <c r="U250" s="287">
        <v>0.044</v>
      </c>
      <c r="V250" s="288">
        <v>0</v>
      </c>
      <c r="W250" s="271" t="s">
        <v>1143</v>
      </c>
      <c r="X250" s="118" t="s">
        <v>1144</v>
      </c>
      <c r="Y250" s="118" t="s">
        <v>754</v>
      </c>
      <c r="Z250" s="118" t="s">
        <v>755</v>
      </c>
      <c r="AA250" s="118"/>
    </row>
    <row r="251" s="39" customFormat="1" ht="126" customHeight="1" spans="1:27">
      <c r="A251" s="108"/>
      <c r="B251" s="117" t="s">
        <v>1183</v>
      </c>
      <c r="C251" s="271" t="s">
        <v>119</v>
      </c>
      <c r="D251" s="108" t="s">
        <v>120</v>
      </c>
      <c r="E251" s="118" t="s">
        <v>830</v>
      </c>
      <c r="F251" s="109" t="s">
        <v>1184</v>
      </c>
      <c r="G251" s="113">
        <v>24.9</v>
      </c>
      <c r="H251" s="121"/>
      <c r="I251" s="121"/>
      <c r="J251" s="121"/>
      <c r="K251" s="121">
        <v>24.9</v>
      </c>
      <c r="L251" s="118"/>
      <c r="M251" s="186" t="s">
        <v>1176</v>
      </c>
      <c r="N251" s="109" t="s">
        <v>1142</v>
      </c>
      <c r="O251" s="156">
        <v>12</v>
      </c>
      <c r="P251" s="156">
        <v>0</v>
      </c>
      <c r="Q251" s="287">
        <v>0.0265</v>
      </c>
      <c r="R251" s="287">
        <v>0.0265</v>
      </c>
      <c r="S251" s="287">
        <v>0</v>
      </c>
      <c r="T251" s="287">
        <v>0.106</v>
      </c>
      <c r="U251" s="287">
        <v>0.106</v>
      </c>
      <c r="V251" s="288">
        <v>0</v>
      </c>
      <c r="W251" s="271" t="s">
        <v>1143</v>
      </c>
      <c r="X251" s="118" t="s">
        <v>1144</v>
      </c>
      <c r="Y251" s="118" t="s">
        <v>830</v>
      </c>
      <c r="Z251" s="118" t="s">
        <v>1185</v>
      </c>
      <c r="AA251" s="118"/>
    </row>
    <row r="252" s="39" customFormat="1" ht="126" customHeight="1" spans="1:27">
      <c r="A252" s="108"/>
      <c r="B252" s="117" t="s">
        <v>1186</v>
      </c>
      <c r="C252" s="271" t="s">
        <v>119</v>
      </c>
      <c r="D252" s="108" t="s">
        <v>120</v>
      </c>
      <c r="E252" s="118" t="s">
        <v>374</v>
      </c>
      <c r="F252" s="109" t="s">
        <v>1187</v>
      </c>
      <c r="G252" s="113">
        <v>48.6</v>
      </c>
      <c r="H252" s="121"/>
      <c r="I252" s="121"/>
      <c r="J252" s="121"/>
      <c r="K252" s="121">
        <v>48.6</v>
      </c>
      <c r="L252" s="118"/>
      <c r="M252" s="186" t="s">
        <v>1150</v>
      </c>
      <c r="N252" s="109" t="s">
        <v>1142</v>
      </c>
      <c r="O252" s="156">
        <v>7</v>
      </c>
      <c r="P252" s="156">
        <v>14</v>
      </c>
      <c r="Q252" s="287">
        <v>0.0348</v>
      </c>
      <c r="R252" s="287">
        <v>0.0348</v>
      </c>
      <c r="S252" s="287">
        <v>0</v>
      </c>
      <c r="T252" s="287">
        <v>0.0348</v>
      </c>
      <c r="U252" s="287">
        <v>0.0348</v>
      </c>
      <c r="V252" s="288">
        <v>0</v>
      </c>
      <c r="W252" s="271" t="s">
        <v>1143</v>
      </c>
      <c r="X252" s="118" t="s">
        <v>1144</v>
      </c>
      <c r="Y252" s="118" t="s">
        <v>374</v>
      </c>
      <c r="Z252" s="118" t="s">
        <v>718</v>
      </c>
      <c r="AA252" s="118"/>
    </row>
    <row r="253" s="39" customFormat="1" ht="39" customHeight="1" spans="1:27">
      <c r="A253" s="80" t="s">
        <v>1188</v>
      </c>
      <c r="B253" s="81"/>
      <c r="C253" s="81"/>
      <c r="D253" s="81"/>
      <c r="E253" s="82"/>
      <c r="F253" s="124"/>
      <c r="G253" s="94">
        <f>G254+G273</f>
        <v>2223.6</v>
      </c>
      <c r="H253" s="94">
        <f>H254+H273</f>
        <v>0</v>
      </c>
      <c r="I253" s="94">
        <f>I254+I273</f>
        <v>0</v>
      </c>
      <c r="J253" s="94">
        <f>J254+J273</f>
        <v>0</v>
      </c>
      <c r="K253" s="94">
        <f>K254+K273</f>
        <v>2223.6</v>
      </c>
      <c r="L253" s="118"/>
      <c r="M253" s="118"/>
      <c r="N253" s="186"/>
      <c r="O253" s="118"/>
      <c r="P253" s="118"/>
      <c r="Q253" s="118"/>
      <c r="R253" s="118"/>
      <c r="S253" s="118"/>
      <c r="T253" s="118"/>
      <c r="U253" s="118"/>
      <c r="V253" s="118"/>
      <c r="W253" s="170"/>
      <c r="X253" s="170"/>
      <c r="Y253" s="118"/>
      <c r="Z253" s="118"/>
      <c r="AA253" s="118"/>
    </row>
    <row r="254" s="36" customFormat="1" ht="151" customHeight="1" spans="1:27">
      <c r="A254" s="272">
        <v>64</v>
      </c>
      <c r="B254" s="273" t="s">
        <v>1189</v>
      </c>
      <c r="C254" s="272" t="s">
        <v>119</v>
      </c>
      <c r="D254" s="272" t="s">
        <v>1014</v>
      </c>
      <c r="E254" s="272" t="s">
        <v>1120</v>
      </c>
      <c r="F254" s="274" t="s">
        <v>1190</v>
      </c>
      <c r="G254" s="275">
        <v>1810.8</v>
      </c>
      <c r="H254" s="275"/>
      <c r="I254" s="275"/>
      <c r="J254" s="275"/>
      <c r="K254" s="275">
        <v>1810.8</v>
      </c>
      <c r="L254" s="272" t="s">
        <v>204</v>
      </c>
      <c r="M254" s="273" t="s">
        <v>1191</v>
      </c>
      <c r="N254" s="273" t="s">
        <v>1192</v>
      </c>
      <c r="O254" s="272">
        <v>196</v>
      </c>
      <c r="P254" s="272">
        <v>97</v>
      </c>
      <c r="Q254" s="272">
        <v>0.3018</v>
      </c>
      <c r="R254" s="272">
        <v>0.3018</v>
      </c>
      <c r="S254" s="272">
        <v>0</v>
      </c>
      <c r="T254" s="272">
        <v>0.3018</v>
      </c>
      <c r="U254" s="272">
        <v>0.3018</v>
      </c>
      <c r="V254" s="272">
        <v>0</v>
      </c>
      <c r="W254" s="272" t="s">
        <v>1124</v>
      </c>
      <c r="X254" s="272" t="s">
        <v>1125</v>
      </c>
      <c r="Y254" s="272" t="s">
        <v>1193</v>
      </c>
      <c r="Z254" s="272" t="s">
        <v>1127</v>
      </c>
      <c r="AA254" s="132" t="s">
        <v>1194</v>
      </c>
    </row>
    <row r="255" s="39" customFormat="1" ht="68" customHeight="1" spans="1:27">
      <c r="A255" s="118"/>
      <c r="B255" s="117" t="s">
        <v>1195</v>
      </c>
      <c r="C255" s="118" t="s">
        <v>119</v>
      </c>
      <c r="D255" s="118" t="s">
        <v>1014</v>
      </c>
      <c r="E255" s="118" t="s">
        <v>368</v>
      </c>
      <c r="F255" s="124" t="s">
        <v>1196</v>
      </c>
      <c r="G255" s="121">
        <v>80.4</v>
      </c>
      <c r="H255" s="121"/>
      <c r="I255" s="121"/>
      <c r="J255" s="121"/>
      <c r="K255" s="121">
        <v>80.4</v>
      </c>
      <c r="L255" s="118"/>
      <c r="M255" s="186" t="s">
        <v>1197</v>
      </c>
      <c r="N255" s="186" t="s">
        <v>1192</v>
      </c>
      <c r="O255" s="118">
        <v>6</v>
      </c>
      <c r="P255" s="118">
        <v>12</v>
      </c>
      <c r="Q255" s="118">
        <v>0.0134</v>
      </c>
      <c r="R255" s="118">
        <v>0.0134</v>
      </c>
      <c r="S255" s="118">
        <v>0</v>
      </c>
      <c r="T255" s="118">
        <v>0.0134</v>
      </c>
      <c r="U255" s="118">
        <v>0.0134</v>
      </c>
      <c r="V255" s="118">
        <v>0</v>
      </c>
      <c r="W255" s="118" t="s">
        <v>1124</v>
      </c>
      <c r="X255" s="118" t="s">
        <v>1125</v>
      </c>
      <c r="Y255" s="118" t="s">
        <v>1198</v>
      </c>
      <c r="Z255" s="118" t="s">
        <v>1199</v>
      </c>
      <c r="AA255" s="118"/>
    </row>
    <row r="256" s="39" customFormat="1" ht="68" customHeight="1" spans="1:27">
      <c r="A256" s="118"/>
      <c r="B256" s="117" t="s">
        <v>1200</v>
      </c>
      <c r="C256" s="118" t="s">
        <v>119</v>
      </c>
      <c r="D256" s="118" t="s">
        <v>1014</v>
      </c>
      <c r="E256" s="118" t="s">
        <v>866</v>
      </c>
      <c r="F256" s="124" t="s">
        <v>1201</v>
      </c>
      <c r="G256" s="121">
        <v>52.2</v>
      </c>
      <c r="H256" s="121"/>
      <c r="I256" s="121"/>
      <c r="J256" s="121"/>
      <c r="K256" s="121">
        <v>52.2</v>
      </c>
      <c r="L256" s="118"/>
      <c r="M256" s="186" t="s">
        <v>1197</v>
      </c>
      <c r="N256" s="186" t="s">
        <v>1192</v>
      </c>
      <c r="O256" s="118">
        <v>5</v>
      </c>
      <c r="P256" s="118">
        <v>11</v>
      </c>
      <c r="Q256" s="118">
        <v>0.0087</v>
      </c>
      <c r="R256" s="118">
        <v>0.0087</v>
      </c>
      <c r="S256" s="118">
        <v>0</v>
      </c>
      <c r="T256" s="118">
        <v>0.0087</v>
      </c>
      <c r="U256" s="118">
        <v>0.0087</v>
      </c>
      <c r="V256" s="118">
        <v>0</v>
      </c>
      <c r="W256" s="118" t="s">
        <v>1124</v>
      </c>
      <c r="X256" s="118" t="s">
        <v>1125</v>
      </c>
      <c r="Y256" s="118" t="s">
        <v>1202</v>
      </c>
      <c r="Z256" s="118" t="s">
        <v>1203</v>
      </c>
      <c r="AA256" s="118"/>
    </row>
    <row r="257" s="39" customFormat="1" ht="68" customHeight="1" spans="1:27">
      <c r="A257" s="118"/>
      <c r="B257" s="117" t="s">
        <v>1204</v>
      </c>
      <c r="C257" s="118" t="s">
        <v>119</v>
      </c>
      <c r="D257" s="118" t="s">
        <v>1014</v>
      </c>
      <c r="E257" s="118" t="s">
        <v>374</v>
      </c>
      <c r="F257" s="124" t="s">
        <v>1205</v>
      </c>
      <c r="G257" s="121">
        <v>93</v>
      </c>
      <c r="H257" s="121"/>
      <c r="I257" s="121"/>
      <c r="J257" s="121"/>
      <c r="K257" s="121">
        <v>93</v>
      </c>
      <c r="L257" s="118"/>
      <c r="M257" s="186" t="s">
        <v>1197</v>
      </c>
      <c r="N257" s="186" t="s">
        <v>1192</v>
      </c>
      <c r="O257" s="118">
        <v>7</v>
      </c>
      <c r="P257" s="118">
        <v>14</v>
      </c>
      <c r="Q257" s="118">
        <v>0.0155</v>
      </c>
      <c r="R257" s="118">
        <v>0.0155</v>
      </c>
      <c r="S257" s="118">
        <v>0</v>
      </c>
      <c r="T257" s="118">
        <v>0.0155</v>
      </c>
      <c r="U257" s="118">
        <v>0.0155</v>
      </c>
      <c r="V257" s="118">
        <v>0</v>
      </c>
      <c r="W257" s="118" t="s">
        <v>1124</v>
      </c>
      <c r="X257" s="118" t="s">
        <v>1125</v>
      </c>
      <c r="Y257" s="118" t="s">
        <v>1206</v>
      </c>
      <c r="Z257" s="118" t="s">
        <v>1207</v>
      </c>
      <c r="AA257" s="118"/>
    </row>
    <row r="258" s="39" customFormat="1" ht="68" customHeight="1" spans="1:27">
      <c r="A258" s="118"/>
      <c r="B258" s="117" t="s">
        <v>1208</v>
      </c>
      <c r="C258" s="118" t="s">
        <v>119</v>
      </c>
      <c r="D258" s="118" t="s">
        <v>1014</v>
      </c>
      <c r="E258" s="118" t="s">
        <v>733</v>
      </c>
      <c r="F258" s="124" t="s">
        <v>1209</v>
      </c>
      <c r="G258" s="121">
        <v>64.8</v>
      </c>
      <c r="H258" s="121"/>
      <c r="I258" s="121"/>
      <c r="J258" s="121"/>
      <c r="K258" s="121">
        <v>64.8</v>
      </c>
      <c r="L258" s="118"/>
      <c r="M258" s="186" t="s">
        <v>1197</v>
      </c>
      <c r="N258" s="186" t="s">
        <v>1192</v>
      </c>
      <c r="O258" s="118">
        <v>5</v>
      </c>
      <c r="P258" s="118">
        <v>16</v>
      </c>
      <c r="Q258" s="118">
        <v>0.0108</v>
      </c>
      <c r="R258" s="118">
        <v>0.0108</v>
      </c>
      <c r="S258" s="118">
        <v>0</v>
      </c>
      <c r="T258" s="118">
        <v>0.0108</v>
      </c>
      <c r="U258" s="118">
        <v>0.0108</v>
      </c>
      <c r="V258" s="118">
        <v>0</v>
      </c>
      <c r="W258" s="118" t="s">
        <v>1124</v>
      </c>
      <c r="X258" s="118" t="s">
        <v>1125</v>
      </c>
      <c r="Y258" s="118" t="s">
        <v>1210</v>
      </c>
      <c r="Z258" s="118" t="s">
        <v>1211</v>
      </c>
      <c r="AA258" s="118"/>
    </row>
    <row r="259" s="39" customFormat="1" ht="68" customHeight="1" spans="1:27">
      <c r="A259" s="118"/>
      <c r="B259" s="117" t="s">
        <v>1212</v>
      </c>
      <c r="C259" s="118" t="s">
        <v>119</v>
      </c>
      <c r="D259" s="118" t="s">
        <v>1014</v>
      </c>
      <c r="E259" s="118" t="s">
        <v>178</v>
      </c>
      <c r="F259" s="124" t="s">
        <v>1213</v>
      </c>
      <c r="G259" s="121">
        <v>126.6</v>
      </c>
      <c r="H259" s="121"/>
      <c r="I259" s="121"/>
      <c r="J259" s="121"/>
      <c r="K259" s="121">
        <v>126.6</v>
      </c>
      <c r="L259" s="118"/>
      <c r="M259" s="186" t="s">
        <v>1197</v>
      </c>
      <c r="N259" s="186" t="s">
        <v>1192</v>
      </c>
      <c r="O259" s="118">
        <v>15</v>
      </c>
      <c r="P259" s="118">
        <v>2</v>
      </c>
      <c r="Q259" s="118">
        <v>0.0211</v>
      </c>
      <c r="R259" s="118">
        <v>0.0211</v>
      </c>
      <c r="S259" s="118">
        <v>0</v>
      </c>
      <c r="T259" s="118">
        <v>0.0211</v>
      </c>
      <c r="U259" s="118">
        <v>0.0211</v>
      </c>
      <c r="V259" s="118">
        <v>0</v>
      </c>
      <c r="W259" s="118" t="s">
        <v>1124</v>
      </c>
      <c r="X259" s="118" t="s">
        <v>1125</v>
      </c>
      <c r="Y259" s="118" t="s">
        <v>1214</v>
      </c>
      <c r="Z259" s="118" t="s">
        <v>1215</v>
      </c>
      <c r="AA259" s="118"/>
    </row>
    <row r="260" s="39" customFormat="1" ht="68" customHeight="1" spans="1:27">
      <c r="A260" s="118"/>
      <c r="B260" s="117" t="s">
        <v>1216</v>
      </c>
      <c r="C260" s="118" t="s">
        <v>119</v>
      </c>
      <c r="D260" s="118" t="s">
        <v>1014</v>
      </c>
      <c r="E260" s="118" t="s">
        <v>784</v>
      </c>
      <c r="F260" s="124" t="s">
        <v>1217</v>
      </c>
      <c r="G260" s="121">
        <v>183</v>
      </c>
      <c r="H260" s="121"/>
      <c r="I260" s="121"/>
      <c r="J260" s="121"/>
      <c r="K260" s="121">
        <v>183</v>
      </c>
      <c r="L260" s="118"/>
      <c r="M260" s="186" t="s">
        <v>1197</v>
      </c>
      <c r="N260" s="186" t="s">
        <v>1192</v>
      </c>
      <c r="O260" s="118">
        <v>23</v>
      </c>
      <c r="P260" s="118">
        <v>1</v>
      </c>
      <c r="Q260" s="118">
        <v>0.0305</v>
      </c>
      <c r="R260" s="118">
        <v>0.0305</v>
      </c>
      <c r="S260" s="118">
        <v>0</v>
      </c>
      <c r="T260" s="118">
        <v>0.0305</v>
      </c>
      <c r="U260" s="118">
        <v>0.0305</v>
      </c>
      <c r="V260" s="118">
        <v>0</v>
      </c>
      <c r="W260" s="118" t="s">
        <v>1124</v>
      </c>
      <c r="X260" s="118" t="s">
        <v>1125</v>
      </c>
      <c r="Y260" s="118" t="s">
        <v>1218</v>
      </c>
      <c r="Z260" s="118" t="s">
        <v>1219</v>
      </c>
      <c r="AA260" s="118"/>
    </row>
    <row r="261" s="39" customFormat="1" ht="68" customHeight="1" spans="1:27">
      <c r="A261" s="118"/>
      <c r="B261" s="117" t="s">
        <v>1220</v>
      </c>
      <c r="C261" s="118" t="s">
        <v>119</v>
      </c>
      <c r="D261" s="118" t="s">
        <v>1014</v>
      </c>
      <c r="E261" s="118" t="s">
        <v>740</v>
      </c>
      <c r="F261" s="124" t="s">
        <v>1221</v>
      </c>
      <c r="G261" s="121">
        <v>69.6</v>
      </c>
      <c r="H261" s="121"/>
      <c r="I261" s="121"/>
      <c r="J261" s="121"/>
      <c r="K261" s="121">
        <v>69.6</v>
      </c>
      <c r="L261" s="118"/>
      <c r="M261" s="186" t="s">
        <v>1197</v>
      </c>
      <c r="N261" s="186" t="s">
        <v>1192</v>
      </c>
      <c r="O261" s="118">
        <v>5</v>
      </c>
      <c r="P261" s="118">
        <v>11</v>
      </c>
      <c r="Q261" s="118">
        <v>0.0116</v>
      </c>
      <c r="R261" s="118">
        <v>0.0116</v>
      </c>
      <c r="S261" s="118">
        <v>0</v>
      </c>
      <c r="T261" s="118">
        <v>0.0116</v>
      </c>
      <c r="U261" s="118">
        <v>0.0116</v>
      </c>
      <c r="V261" s="118">
        <v>0</v>
      </c>
      <c r="W261" s="118" t="s">
        <v>1124</v>
      </c>
      <c r="X261" s="118" t="s">
        <v>1125</v>
      </c>
      <c r="Y261" s="118" t="s">
        <v>1222</v>
      </c>
      <c r="Z261" s="118" t="s">
        <v>1223</v>
      </c>
      <c r="AA261" s="118"/>
    </row>
    <row r="262" s="39" customFormat="1" ht="68" customHeight="1" spans="1:27">
      <c r="A262" s="118"/>
      <c r="B262" s="117" t="s">
        <v>1224</v>
      </c>
      <c r="C262" s="118" t="s">
        <v>119</v>
      </c>
      <c r="D262" s="118" t="s">
        <v>1014</v>
      </c>
      <c r="E262" s="118" t="s">
        <v>861</v>
      </c>
      <c r="F262" s="124" t="s">
        <v>1225</v>
      </c>
      <c r="G262" s="121">
        <v>155.4</v>
      </c>
      <c r="H262" s="121"/>
      <c r="I262" s="121"/>
      <c r="J262" s="121"/>
      <c r="K262" s="121">
        <v>155.4</v>
      </c>
      <c r="L262" s="118"/>
      <c r="M262" s="186" t="s">
        <v>1197</v>
      </c>
      <c r="N262" s="186" t="s">
        <v>1192</v>
      </c>
      <c r="O262" s="118">
        <v>18</v>
      </c>
      <c r="P262" s="118"/>
      <c r="Q262" s="118">
        <v>0.0259</v>
      </c>
      <c r="R262" s="118">
        <v>0.0259</v>
      </c>
      <c r="S262" s="118">
        <v>0</v>
      </c>
      <c r="T262" s="118">
        <v>0.0259</v>
      </c>
      <c r="U262" s="118">
        <v>0.0259</v>
      </c>
      <c r="V262" s="118">
        <v>0</v>
      </c>
      <c r="W262" s="118" t="s">
        <v>1124</v>
      </c>
      <c r="X262" s="118" t="s">
        <v>1125</v>
      </c>
      <c r="Y262" s="118" t="s">
        <v>1226</v>
      </c>
      <c r="Z262" s="118" t="s">
        <v>1227</v>
      </c>
      <c r="AA262" s="118"/>
    </row>
    <row r="263" s="39" customFormat="1" ht="68" customHeight="1" spans="1:27">
      <c r="A263" s="118"/>
      <c r="B263" s="117" t="s">
        <v>1228</v>
      </c>
      <c r="C263" s="118" t="s">
        <v>119</v>
      </c>
      <c r="D263" s="118" t="s">
        <v>1014</v>
      </c>
      <c r="E263" s="118" t="s">
        <v>847</v>
      </c>
      <c r="F263" s="124" t="s">
        <v>1229</v>
      </c>
      <c r="G263" s="121">
        <v>117.6</v>
      </c>
      <c r="H263" s="121"/>
      <c r="I263" s="121"/>
      <c r="J263" s="121"/>
      <c r="K263" s="121">
        <v>117.6</v>
      </c>
      <c r="L263" s="118"/>
      <c r="M263" s="186" t="s">
        <v>1197</v>
      </c>
      <c r="N263" s="186" t="s">
        <v>1192</v>
      </c>
      <c r="O263" s="118">
        <v>13</v>
      </c>
      <c r="P263" s="118">
        <v>3</v>
      </c>
      <c r="Q263" s="118">
        <v>0.0196</v>
      </c>
      <c r="R263" s="118">
        <v>0.0196</v>
      </c>
      <c r="S263" s="118">
        <v>0</v>
      </c>
      <c r="T263" s="118">
        <v>0.0196</v>
      </c>
      <c r="U263" s="118">
        <v>0.0196</v>
      </c>
      <c r="V263" s="118">
        <v>0</v>
      </c>
      <c r="W263" s="118" t="s">
        <v>1124</v>
      </c>
      <c r="X263" s="118" t="s">
        <v>1125</v>
      </c>
      <c r="Y263" s="118" t="s">
        <v>1230</v>
      </c>
      <c r="Z263" s="118" t="s">
        <v>1231</v>
      </c>
      <c r="AA263" s="118"/>
    </row>
    <row r="264" s="39" customFormat="1" ht="68" customHeight="1" spans="1:27">
      <c r="A264" s="118"/>
      <c r="B264" s="117" t="s">
        <v>1232</v>
      </c>
      <c r="C264" s="118" t="s">
        <v>119</v>
      </c>
      <c r="D264" s="118" t="s">
        <v>1014</v>
      </c>
      <c r="E264" s="118" t="s">
        <v>778</v>
      </c>
      <c r="F264" s="124" t="s">
        <v>1233</v>
      </c>
      <c r="G264" s="121">
        <v>131.4</v>
      </c>
      <c r="H264" s="121"/>
      <c r="I264" s="121"/>
      <c r="J264" s="121"/>
      <c r="K264" s="121">
        <v>131.4</v>
      </c>
      <c r="L264" s="118"/>
      <c r="M264" s="186" t="s">
        <v>1197</v>
      </c>
      <c r="N264" s="186" t="s">
        <v>1192</v>
      </c>
      <c r="O264" s="118">
        <v>14</v>
      </c>
      <c r="P264" s="118">
        <v>2</v>
      </c>
      <c r="Q264" s="118">
        <v>0.0219</v>
      </c>
      <c r="R264" s="118">
        <v>0.0219</v>
      </c>
      <c r="S264" s="118">
        <v>0</v>
      </c>
      <c r="T264" s="118">
        <v>0.0219</v>
      </c>
      <c r="U264" s="118">
        <v>0.0219</v>
      </c>
      <c r="V264" s="118">
        <v>0</v>
      </c>
      <c r="W264" s="118" t="s">
        <v>1124</v>
      </c>
      <c r="X264" s="118" t="s">
        <v>1125</v>
      </c>
      <c r="Y264" s="118" t="s">
        <v>1234</v>
      </c>
      <c r="Z264" s="118" t="s">
        <v>1235</v>
      </c>
      <c r="AA264" s="118"/>
    </row>
    <row r="265" s="39" customFormat="1" ht="68" customHeight="1" spans="1:27">
      <c r="A265" s="118"/>
      <c r="B265" s="117" t="s">
        <v>1236</v>
      </c>
      <c r="C265" s="118" t="s">
        <v>119</v>
      </c>
      <c r="D265" s="118" t="s">
        <v>1014</v>
      </c>
      <c r="E265" s="118" t="s">
        <v>773</v>
      </c>
      <c r="F265" s="124" t="s">
        <v>1237</v>
      </c>
      <c r="G265" s="121">
        <v>99</v>
      </c>
      <c r="H265" s="121"/>
      <c r="I265" s="121"/>
      <c r="J265" s="121"/>
      <c r="K265" s="121">
        <v>99</v>
      </c>
      <c r="L265" s="118"/>
      <c r="M265" s="186" t="s">
        <v>1197</v>
      </c>
      <c r="N265" s="186" t="s">
        <v>1192</v>
      </c>
      <c r="O265" s="118">
        <v>14</v>
      </c>
      <c r="P265" s="118">
        <v>2</v>
      </c>
      <c r="Q265" s="118">
        <v>0.0165</v>
      </c>
      <c r="R265" s="118">
        <v>0.0165</v>
      </c>
      <c r="S265" s="118">
        <v>0</v>
      </c>
      <c r="T265" s="118">
        <v>0.0165</v>
      </c>
      <c r="U265" s="118">
        <v>0.0165</v>
      </c>
      <c r="V265" s="118">
        <v>0</v>
      </c>
      <c r="W265" s="118" t="s">
        <v>1124</v>
      </c>
      <c r="X265" s="118" t="s">
        <v>1125</v>
      </c>
      <c r="Y265" s="118" t="s">
        <v>1238</v>
      </c>
      <c r="Z265" s="118" t="s">
        <v>1239</v>
      </c>
      <c r="AA265" s="118"/>
    </row>
    <row r="266" s="39" customFormat="1" ht="68" customHeight="1" spans="1:27">
      <c r="A266" s="118"/>
      <c r="B266" s="117" t="s">
        <v>1240</v>
      </c>
      <c r="C266" s="118" t="s">
        <v>119</v>
      </c>
      <c r="D266" s="118" t="s">
        <v>1014</v>
      </c>
      <c r="E266" s="118" t="s">
        <v>168</v>
      </c>
      <c r="F266" s="124" t="s">
        <v>1241</v>
      </c>
      <c r="G266" s="121">
        <v>91.2</v>
      </c>
      <c r="H266" s="121"/>
      <c r="I266" s="121"/>
      <c r="J266" s="121"/>
      <c r="K266" s="121">
        <v>91.2</v>
      </c>
      <c r="L266" s="118"/>
      <c r="M266" s="186" t="s">
        <v>1197</v>
      </c>
      <c r="N266" s="186" t="s">
        <v>1192</v>
      </c>
      <c r="O266" s="118">
        <v>9</v>
      </c>
      <c r="P266" s="118">
        <v>4</v>
      </c>
      <c r="Q266" s="118">
        <v>0.0152</v>
      </c>
      <c r="R266" s="118">
        <v>0.0152</v>
      </c>
      <c r="S266" s="118">
        <v>0</v>
      </c>
      <c r="T266" s="118">
        <v>0.0152</v>
      </c>
      <c r="U266" s="118">
        <v>0.0152</v>
      </c>
      <c r="V266" s="118">
        <v>0</v>
      </c>
      <c r="W266" s="118" t="s">
        <v>1124</v>
      </c>
      <c r="X266" s="118" t="s">
        <v>1125</v>
      </c>
      <c r="Y266" s="118" t="s">
        <v>1242</v>
      </c>
      <c r="Z266" s="118" t="s">
        <v>1243</v>
      </c>
      <c r="AA266" s="118"/>
    </row>
    <row r="267" s="39" customFormat="1" ht="68" customHeight="1" spans="1:27">
      <c r="A267" s="118"/>
      <c r="B267" s="117" t="s">
        <v>1244</v>
      </c>
      <c r="C267" s="118" t="s">
        <v>119</v>
      </c>
      <c r="D267" s="118" t="s">
        <v>1014</v>
      </c>
      <c r="E267" s="118" t="s">
        <v>243</v>
      </c>
      <c r="F267" s="124" t="s">
        <v>1245</v>
      </c>
      <c r="G267" s="121">
        <v>66.6</v>
      </c>
      <c r="H267" s="121"/>
      <c r="I267" s="121"/>
      <c r="J267" s="121"/>
      <c r="K267" s="121">
        <v>66.6</v>
      </c>
      <c r="L267" s="118"/>
      <c r="M267" s="186" t="s">
        <v>1197</v>
      </c>
      <c r="N267" s="186" t="s">
        <v>1192</v>
      </c>
      <c r="O267" s="118">
        <v>7</v>
      </c>
      <c r="P267" s="118">
        <v>5</v>
      </c>
      <c r="Q267" s="118">
        <v>0.0111</v>
      </c>
      <c r="R267" s="118">
        <v>0.0111</v>
      </c>
      <c r="S267" s="118">
        <v>0</v>
      </c>
      <c r="T267" s="118">
        <v>0.0111</v>
      </c>
      <c r="U267" s="118">
        <v>0.0111</v>
      </c>
      <c r="V267" s="118">
        <v>0</v>
      </c>
      <c r="W267" s="118" t="s">
        <v>1124</v>
      </c>
      <c r="X267" s="118" t="s">
        <v>1125</v>
      </c>
      <c r="Y267" s="118" t="s">
        <v>1246</v>
      </c>
      <c r="Z267" s="118" t="s">
        <v>1247</v>
      </c>
      <c r="AA267" s="118"/>
    </row>
    <row r="268" s="39" customFormat="1" ht="68" customHeight="1" spans="1:27">
      <c r="A268" s="118"/>
      <c r="B268" s="117" t="s">
        <v>1248</v>
      </c>
      <c r="C268" s="118" t="s">
        <v>119</v>
      </c>
      <c r="D268" s="118" t="s">
        <v>1014</v>
      </c>
      <c r="E268" s="118" t="s">
        <v>791</v>
      </c>
      <c r="F268" s="124" t="s">
        <v>1249</v>
      </c>
      <c r="G268" s="121">
        <v>124.8</v>
      </c>
      <c r="H268" s="121"/>
      <c r="I268" s="121"/>
      <c r="J268" s="121"/>
      <c r="K268" s="121">
        <v>124.8</v>
      </c>
      <c r="L268" s="118"/>
      <c r="M268" s="186" t="s">
        <v>1197</v>
      </c>
      <c r="N268" s="186" t="s">
        <v>1192</v>
      </c>
      <c r="O268" s="118">
        <v>13</v>
      </c>
      <c r="P268" s="118">
        <v>5</v>
      </c>
      <c r="Q268" s="118">
        <v>0.0208</v>
      </c>
      <c r="R268" s="118">
        <v>0.0208</v>
      </c>
      <c r="S268" s="118">
        <v>0</v>
      </c>
      <c r="T268" s="118">
        <v>0.0208</v>
      </c>
      <c r="U268" s="118">
        <v>0.0208</v>
      </c>
      <c r="V268" s="118">
        <v>0</v>
      </c>
      <c r="W268" s="118" t="s">
        <v>1124</v>
      </c>
      <c r="X268" s="118" t="s">
        <v>1125</v>
      </c>
      <c r="Y268" s="118" t="s">
        <v>1250</v>
      </c>
      <c r="Z268" s="118" t="s">
        <v>1251</v>
      </c>
      <c r="AA268" s="118"/>
    </row>
    <row r="269" s="39" customFormat="1" ht="68" customHeight="1" spans="1:27">
      <c r="A269" s="118"/>
      <c r="B269" s="117" t="s">
        <v>1252</v>
      </c>
      <c r="C269" s="118" t="s">
        <v>119</v>
      </c>
      <c r="D269" s="118" t="s">
        <v>1014</v>
      </c>
      <c r="E269" s="118" t="s">
        <v>705</v>
      </c>
      <c r="F269" s="124" t="s">
        <v>1196</v>
      </c>
      <c r="G269" s="121">
        <v>80.4</v>
      </c>
      <c r="H269" s="121"/>
      <c r="I269" s="121"/>
      <c r="J269" s="121"/>
      <c r="K269" s="121">
        <v>80.4</v>
      </c>
      <c r="L269" s="118"/>
      <c r="M269" s="186" t="s">
        <v>1197</v>
      </c>
      <c r="N269" s="186" t="s">
        <v>1192</v>
      </c>
      <c r="O269" s="118">
        <v>7</v>
      </c>
      <c r="P269" s="118">
        <v>6</v>
      </c>
      <c r="Q269" s="118">
        <v>0.0134</v>
      </c>
      <c r="R269" s="118">
        <v>0.0134</v>
      </c>
      <c r="S269" s="118">
        <v>0</v>
      </c>
      <c r="T269" s="118">
        <v>0.0134</v>
      </c>
      <c r="U269" s="118">
        <v>0.0134</v>
      </c>
      <c r="V269" s="118">
        <v>0</v>
      </c>
      <c r="W269" s="118" t="s">
        <v>1124</v>
      </c>
      <c r="X269" s="118" t="s">
        <v>1125</v>
      </c>
      <c r="Y269" s="118" t="s">
        <v>1253</v>
      </c>
      <c r="Z269" s="118" t="s">
        <v>1254</v>
      </c>
      <c r="AA269" s="118"/>
    </row>
    <row r="270" s="39" customFormat="1" ht="68" customHeight="1" spans="1:27">
      <c r="A270" s="118"/>
      <c r="B270" s="117" t="s">
        <v>1255</v>
      </c>
      <c r="C270" s="118" t="s">
        <v>119</v>
      </c>
      <c r="D270" s="118" t="s">
        <v>1014</v>
      </c>
      <c r="E270" s="118" t="s">
        <v>877</v>
      </c>
      <c r="F270" s="124" t="s">
        <v>1256</v>
      </c>
      <c r="G270" s="121">
        <v>99</v>
      </c>
      <c r="H270" s="121"/>
      <c r="I270" s="121"/>
      <c r="J270" s="121"/>
      <c r="K270" s="121">
        <v>99</v>
      </c>
      <c r="L270" s="118"/>
      <c r="M270" s="186" t="s">
        <v>1197</v>
      </c>
      <c r="N270" s="186" t="s">
        <v>1192</v>
      </c>
      <c r="O270" s="118">
        <v>12</v>
      </c>
      <c r="P270" s="118">
        <v>1</v>
      </c>
      <c r="Q270" s="118">
        <v>0.0165</v>
      </c>
      <c r="R270" s="118">
        <v>0.0165</v>
      </c>
      <c r="S270" s="118">
        <v>0</v>
      </c>
      <c r="T270" s="118">
        <v>0.0165</v>
      </c>
      <c r="U270" s="118">
        <v>0.0165</v>
      </c>
      <c r="V270" s="118">
        <v>0</v>
      </c>
      <c r="W270" s="118" t="s">
        <v>1124</v>
      </c>
      <c r="X270" s="118" t="s">
        <v>1125</v>
      </c>
      <c r="Y270" s="118" t="s">
        <v>1257</v>
      </c>
      <c r="Z270" s="118" t="s">
        <v>1258</v>
      </c>
      <c r="AA270" s="118"/>
    </row>
    <row r="271" s="39" customFormat="1" ht="68" customHeight="1" spans="1:27">
      <c r="A271" s="118"/>
      <c r="B271" s="117" t="s">
        <v>1259</v>
      </c>
      <c r="C271" s="118" t="s">
        <v>119</v>
      </c>
      <c r="D271" s="118" t="s">
        <v>1014</v>
      </c>
      <c r="E271" s="118" t="s">
        <v>754</v>
      </c>
      <c r="F271" s="124" t="s">
        <v>1260</v>
      </c>
      <c r="G271" s="121">
        <v>69</v>
      </c>
      <c r="H271" s="121"/>
      <c r="I271" s="121"/>
      <c r="J271" s="121"/>
      <c r="K271" s="121">
        <v>69</v>
      </c>
      <c r="L271" s="118"/>
      <c r="M271" s="186" t="s">
        <v>1197</v>
      </c>
      <c r="N271" s="186" t="s">
        <v>1192</v>
      </c>
      <c r="O271" s="118">
        <v>11</v>
      </c>
      <c r="P271" s="118">
        <v>2</v>
      </c>
      <c r="Q271" s="118">
        <v>0.0115</v>
      </c>
      <c r="R271" s="118">
        <v>0.0115</v>
      </c>
      <c r="S271" s="118">
        <v>0</v>
      </c>
      <c r="T271" s="118">
        <v>0.0115</v>
      </c>
      <c r="U271" s="118">
        <v>0.0115</v>
      </c>
      <c r="V271" s="118">
        <v>0</v>
      </c>
      <c r="W271" s="118" t="s">
        <v>1124</v>
      </c>
      <c r="X271" s="118" t="s">
        <v>1125</v>
      </c>
      <c r="Y271" s="118" t="s">
        <v>1261</v>
      </c>
      <c r="Z271" s="118" t="s">
        <v>1262</v>
      </c>
      <c r="AA271" s="118"/>
    </row>
    <row r="272" s="39" customFormat="1" ht="68" customHeight="1" spans="1:27">
      <c r="A272" s="118"/>
      <c r="B272" s="117" t="s">
        <v>1263</v>
      </c>
      <c r="C272" s="118" t="s">
        <v>119</v>
      </c>
      <c r="D272" s="118" t="s">
        <v>1014</v>
      </c>
      <c r="E272" s="118" t="s">
        <v>830</v>
      </c>
      <c r="F272" s="124" t="s">
        <v>1264</v>
      </c>
      <c r="G272" s="121">
        <v>106.8</v>
      </c>
      <c r="H272" s="121"/>
      <c r="I272" s="121"/>
      <c r="J272" s="121"/>
      <c r="K272" s="121">
        <v>106.8</v>
      </c>
      <c r="L272" s="118"/>
      <c r="M272" s="186" t="s">
        <v>1197</v>
      </c>
      <c r="N272" s="186" t="s">
        <v>1192</v>
      </c>
      <c r="O272" s="118">
        <v>12</v>
      </c>
      <c r="P272" s="118"/>
      <c r="Q272" s="118">
        <v>0.0178</v>
      </c>
      <c r="R272" s="118">
        <v>0.0178</v>
      </c>
      <c r="S272" s="118">
        <v>0</v>
      </c>
      <c r="T272" s="118">
        <v>0.0178</v>
      </c>
      <c r="U272" s="118">
        <v>0.0178</v>
      </c>
      <c r="V272" s="118">
        <v>0</v>
      </c>
      <c r="W272" s="118" t="s">
        <v>1124</v>
      </c>
      <c r="X272" s="118" t="s">
        <v>1125</v>
      </c>
      <c r="Y272" s="118" t="s">
        <v>1265</v>
      </c>
      <c r="Z272" s="118" t="s">
        <v>1266</v>
      </c>
      <c r="AA272" s="118"/>
    </row>
    <row r="273" s="37" customFormat="1" ht="162" customHeight="1" spans="1:27">
      <c r="A273" s="88">
        <v>65</v>
      </c>
      <c r="B273" s="166" t="s">
        <v>1267</v>
      </c>
      <c r="C273" s="269" t="s">
        <v>119</v>
      </c>
      <c r="D273" s="269" t="s">
        <v>1014</v>
      </c>
      <c r="E273" s="269" t="s">
        <v>1268</v>
      </c>
      <c r="F273" s="291" t="s">
        <v>1269</v>
      </c>
      <c r="G273" s="292">
        <v>412.8</v>
      </c>
      <c r="H273" s="292"/>
      <c r="I273" s="292"/>
      <c r="J273" s="292"/>
      <c r="K273" s="303">
        <v>412.8</v>
      </c>
      <c r="L273" s="269" t="s">
        <v>204</v>
      </c>
      <c r="M273" s="304" t="s">
        <v>1270</v>
      </c>
      <c r="N273" s="304" t="s">
        <v>1271</v>
      </c>
      <c r="O273" s="305">
        <v>196</v>
      </c>
      <c r="P273" s="148">
        <v>97</v>
      </c>
      <c r="Q273" s="171">
        <v>0.0688</v>
      </c>
      <c r="R273" s="199">
        <v>0.0688</v>
      </c>
      <c r="S273" s="116"/>
      <c r="T273" s="171">
        <v>0.2752</v>
      </c>
      <c r="U273" s="199">
        <v>0.2752</v>
      </c>
      <c r="V273" s="116"/>
      <c r="W273" s="116" t="s">
        <v>126</v>
      </c>
      <c r="X273" s="116" t="s">
        <v>1272</v>
      </c>
      <c r="Y273" s="116" t="s">
        <v>803</v>
      </c>
      <c r="Z273" s="116" t="s">
        <v>899</v>
      </c>
      <c r="AA273" s="132" t="s">
        <v>1273</v>
      </c>
    </row>
    <row r="274" s="39" customFormat="1" ht="137" customHeight="1" spans="1:27">
      <c r="A274" s="108"/>
      <c r="B274" s="293" t="s">
        <v>1274</v>
      </c>
      <c r="C274" s="294" t="s">
        <v>119</v>
      </c>
      <c r="D274" s="294" t="s">
        <v>1014</v>
      </c>
      <c r="E274" s="108" t="s">
        <v>1275</v>
      </c>
      <c r="F274" s="295" t="s">
        <v>1276</v>
      </c>
      <c r="G274" s="296">
        <v>31.8</v>
      </c>
      <c r="H274" s="296"/>
      <c r="I274" s="296"/>
      <c r="J274" s="296"/>
      <c r="K274" s="123">
        <v>31.8</v>
      </c>
      <c r="L274" s="118"/>
      <c r="M274" s="295" t="s">
        <v>1270</v>
      </c>
      <c r="N274" s="295" t="s">
        <v>1271</v>
      </c>
      <c r="O274" s="294">
        <v>6</v>
      </c>
      <c r="P274" s="108">
        <v>12</v>
      </c>
      <c r="Q274" s="308">
        <v>0.0053</v>
      </c>
      <c r="R274" s="309">
        <v>0.0053</v>
      </c>
      <c r="S274" s="118"/>
      <c r="T274" s="308">
        <v>0.0212</v>
      </c>
      <c r="U274" s="309">
        <v>0.0212</v>
      </c>
      <c r="V274" s="310"/>
      <c r="W274" s="118" t="s">
        <v>1277</v>
      </c>
      <c r="X274" s="118" t="s">
        <v>1272</v>
      </c>
      <c r="Y274" s="294" t="s">
        <v>368</v>
      </c>
      <c r="Z274" s="118" t="s">
        <v>1165</v>
      </c>
      <c r="AA274" s="118"/>
    </row>
    <row r="275" s="39" customFormat="1" ht="137" customHeight="1" spans="1:27">
      <c r="A275" s="108"/>
      <c r="B275" s="293" t="s">
        <v>1278</v>
      </c>
      <c r="C275" s="294" t="s">
        <v>119</v>
      </c>
      <c r="D275" s="294" t="s">
        <v>1014</v>
      </c>
      <c r="E275" s="108" t="s">
        <v>1279</v>
      </c>
      <c r="F275" s="295" t="s">
        <v>1280</v>
      </c>
      <c r="G275" s="296">
        <v>28.8</v>
      </c>
      <c r="H275" s="296"/>
      <c r="I275" s="296"/>
      <c r="J275" s="296"/>
      <c r="K275" s="123">
        <v>28.8</v>
      </c>
      <c r="L275" s="118"/>
      <c r="M275" s="295" t="s">
        <v>1270</v>
      </c>
      <c r="N275" s="295" t="s">
        <v>1271</v>
      </c>
      <c r="O275" s="294">
        <v>5</v>
      </c>
      <c r="P275" s="108">
        <v>11</v>
      </c>
      <c r="Q275" s="308">
        <v>0.0048</v>
      </c>
      <c r="R275" s="309">
        <v>0.0048</v>
      </c>
      <c r="S275" s="118"/>
      <c r="T275" s="308">
        <v>0.0192</v>
      </c>
      <c r="U275" s="309">
        <v>0.0192</v>
      </c>
      <c r="V275" s="310"/>
      <c r="W275" s="118" t="s">
        <v>1277</v>
      </c>
      <c r="X275" s="118" t="s">
        <v>1272</v>
      </c>
      <c r="Y275" s="294" t="s">
        <v>866</v>
      </c>
      <c r="Z275" s="118" t="s">
        <v>867</v>
      </c>
      <c r="AA275" s="118"/>
    </row>
    <row r="276" s="39" customFormat="1" ht="137" customHeight="1" spans="1:27">
      <c r="A276" s="108"/>
      <c r="B276" s="293" t="s">
        <v>1281</v>
      </c>
      <c r="C276" s="294" t="s">
        <v>119</v>
      </c>
      <c r="D276" s="294" t="s">
        <v>1014</v>
      </c>
      <c r="E276" s="108" t="s">
        <v>1282</v>
      </c>
      <c r="F276" s="295" t="s">
        <v>1283</v>
      </c>
      <c r="G276" s="296">
        <v>37.2</v>
      </c>
      <c r="H276" s="296"/>
      <c r="I276" s="296"/>
      <c r="J276" s="296"/>
      <c r="K276" s="123">
        <v>37.2</v>
      </c>
      <c r="L276" s="118"/>
      <c r="M276" s="295" t="s">
        <v>1270</v>
      </c>
      <c r="N276" s="295" t="s">
        <v>1271</v>
      </c>
      <c r="O276" s="294">
        <v>7</v>
      </c>
      <c r="P276" s="108">
        <v>14</v>
      </c>
      <c r="Q276" s="308">
        <v>0.0062</v>
      </c>
      <c r="R276" s="309">
        <v>0.0062</v>
      </c>
      <c r="S276" s="118"/>
      <c r="T276" s="308">
        <v>0.0248</v>
      </c>
      <c r="U276" s="309">
        <v>0.0248</v>
      </c>
      <c r="V276" s="310"/>
      <c r="W276" s="118" t="s">
        <v>1277</v>
      </c>
      <c r="X276" s="118" t="s">
        <v>1272</v>
      </c>
      <c r="Y276" s="294" t="s">
        <v>374</v>
      </c>
      <c r="Z276" s="118" t="s">
        <v>718</v>
      </c>
      <c r="AA276" s="118"/>
    </row>
    <row r="277" s="39" customFormat="1" ht="137" customHeight="1" spans="1:27">
      <c r="A277" s="108"/>
      <c r="B277" s="293" t="s">
        <v>1284</v>
      </c>
      <c r="C277" s="294" t="s">
        <v>119</v>
      </c>
      <c r="D277" s="294" t="s">
        <v>1014</v>
      </c>
      <c r="E277" s="108" t="s">
        <v>1285</v>
      </c>
      <c r="F277" s="295" t="s">
        <v>1286</v>
      </c>
      <c r="G277" s="296">
        <v>39.6</v>
      </c>
      <c r="H277" s="296"/>
      <c r="I277" s="296"/>
      <c r="J277" s="296"/>
      <c r="K277" s="123">
        <v>39.6</v>
      </c>
      <c r="L277" s="118"/>
      <c r="M277" s="295" t="s">
        <v>1270</v>
      </c>
      <c r="N277" s="295" t="s">
        <v>1271</v>
      </c>
      <c r="O277" s="294">
        <v>5</v>
      </c>
      <c r="P277" s="108">
        <v>16</v>
      </c>
      <c r="Q277" s="308">
        <v>0.0066</v>
      </c>
      <c r="R277" s="309">
        <v>0.0066</v>
      </c>
      <c r="S277" s="118"/>
      <c r="T277" s="308">
        <v>0.0264</v>
      </c>
      <c r="U277" s="308">
        <v>0.0264</v>
      </c>
      <c r="V277" s="310"/>
      <c r="W277" s="118" t="s">
        <v>1277</v>
      </c>
      <c r="X277" s="118" t="s">
        <v>1272</v>
      </c>
      <c r="Y277" s="294" t="s">
        <v>733</v>
      </c>
      <c r="Z277" s="118" t="s">
        <v>737</v>
      </c>
      <c r="AA277" s="118"/>
    </row>
    <row r="278" s="39" customFormat="1" ht="137" customHeight="1" spans="1:27">
      <c r="A278" s="108"/>
      <c r="B278" s="293" t="s">
        <v>1287</v>
      </c>
      <c r="C278" s="294" t="s">
        <v>119</v>
      </c>
      <c r="D278" s="294" t="s">
        <v>1014</v>
      </c>
      <c r="E278" s="108" t="s">
        <v>1288</v>
      </c>
      <c r="F278" s="295" t="s">
        <v>1289</v>
      </c>
      <c r="G278" s="296">
        <v>14.4</v>
      </c>
      <c r="H278" s="296"/>
      <c r="I278" s="296"/>
      <c r="J278" s="296"/>
      <c r="K278" s="123">
        <v>14.4</v>
      </c>
      <c r="L278" s="118"/>
      <c r="M278" s="295" t="s">
        <v>1270</v>
      </c>
      <c r="N278" s="295" t="s">
        <v>1271</v>
      </c>
      <c r="O278" s="294">
        <v>15</v>
      </c>
      <c r="P278" s="108">
        <v>2</v>
      </c>
      <c r="Q278" s="308">
        <v>0.0024</v>
      </c>
      <c r="R278" s="309">
        <v>0.0024</v>
      </c>
      <c r="S278" s="118"/>
      <c r="T278" s="308">
        <v>0.0096</v>
      </c>
      <c r="U278" s="309">
        <v>0.0096</v>
      </c>
      <c r="V278" s="310"/>
      <c r="W278" s="118" t="s">
        <v>1277</v>
      </c>
      <c r="X278" s="118" t="s">
        <v>1272</v>
      </c>
      <c r="Y278" s="294" t="s">
        <v>178</v>
      </c>
      <c r="Z278" s="118" t="s">
        <v>179</v>
      </c>
      <c r="AA278" s="118"/>
    </row>
    <row r="279" s="39" customFormat="1" ht="137" customHeight="1" spans="1:27">
      <c r="A279" s="108"/>
      <c r="B279" s="293" t="s">
        <v>1290</v>
      </c>
      <c r="C279" s="294" t="s">
        <v>119</v>
      </c>
      <c r="D279" s="294" t="s">
        <v>1014</v>
      </c>
      <c r="E279" s="108" t="s">
        <v>1291</v>
      </c>
      <c r="F279" s="295" t="s">
        <v>1292</v>
      </c>
      <c r="G279" s="296">
        <v>16.8</v>
      </c>
      <c r="H279" s="296"/>
      <c r="I279" s="296"/>
      <c r="J279" s="296"/>
      <c r="K279" s="123">
        <v>16.8</v>
      </c>
      <c r="L279" s="118"/>
      <c r="M279" s="295" t="s">
        <v>1270</v>
      </c>
      <c r="N279" s="295" t="s">
        <v>1271</v>
      </c>
      <c r="O279" s="294">
        <v>23</v>
      </c>
      <c r="P279" s="108">
        <v>1</v>
      </c>
      <c r="Q279" s="308">
        <v>0.0028</v>
      </c>
      <c r="R279" s="309">
        <v>0.0028</v>
      </c>
      <c r="S279" s="118"/>
      <c r="T279" s="308">
        <v>0.0112</v>
      </c>
      <c r="U279" s="309">
        <v>0.0112</v>
      </c>
      <c r="V279" s="310"/>
      <c r="W279" s="118" t="s">
        <v>1277</v>
      </c>
      <c r="X279" s="118" t="s">
        <v>1272</v>
      </c>
      <c r="Y279" s="294" t="s">
        <v>784</v>
      </c>
      <c r="Z279" s="118" t="s">
        <v>1293</v>
      </c>
      <c r="AA279" s="118"/>
    </row>
    <row r="280" s="39" customFormat="1" ht="137" customHeight="1" spans="1:27">
      <c r="A280" s="108"/>
      <c r="B280" s="293" t="s">
        <v>1294</v>
      </c>
      <c r="C280" s="294" t="s">
        <v>119</v>
      </c>
      <c r="D280" s="294" t="s">
        <v>1014</v>
      </c>
      <c r="E280" s="108" t="s">
        <v>1295</v>
      </c>
      <c r="F280" s="295" t="s">
        <v>1296</v>
      </c>
      <c r="G280" s="296">
        <v>29.4</v>
      </c>
      <c r="H280" s="296"/>
      <c r="I280" s="296"/>
      <c r="J280" s="296"/>
      <c r="K280" s="123">
        <v>29.4</v>
      </c>
      <c r="L280" s="118"/>
      <c r="M280" s="295" t="s">
        <v>1270</v>
      </c>
      <c r="N280" s="295" t="s">
        <v>1271</v>
      </c>
      <c r="O280" s="294">
        <v>5</v>
      </c>
      <c r="P280" s="108">
        <v>11</v>
      </c>
      <c r="Q280" s="308">
        <v>0.0049</v>
      </c>
      <c r="R280" s="309">
        <v>0.0049</v>
      </c>
      <c r="S280" s="118"/>
      <c r="T280" s="308">
        <v>0.0196</v>
      </c>
      <c r="U280" s="308">
        <v>0.0196</v>
      </c>
      <c r="V280" s="310"/>
      <c r="W280" s="118" t="s">
        <v>1277</v>
      </c>
      <c r="X280" s="118" t="s">
        <v>1272</v>
      </c>
      <c r="Y280" s="294" t="s">
        <v>740</v>
      </c>
      <c r="Z280" s="118" t="s">
        <v>743</v>
      </c>
      <c r="AA280" s="118"/>
    </row>
    <row r="281" s="39" customFormat="1" ht="137" customHeight="1" spans="1:27">
      <c r="A281" s="108"/>
      <c r="B281" s="293" t="s">
        <v>1297</v>
      </c>
      <c r="C281" s="294" t="s">
        <v>119</v>
      </c>
      <c r="D281" s="294" t="s">
        <v>1014</v>
      </c>
      <c r="E281" s="108" t="s">
        <v>1298</v>
      </c>
      <c r="F281" s="295" t="s">
        <v>1299</v>
      </c>
      <c r="G281" s="296">
        <v>13.8</v>
      </c>
      <c r="H281" s="296"/>
      <c r="I281" s="296"/>
      <c r="J281" s="296"/>
      <c r="K281" s="123">
        <v>13.8</v>
      </c>
      <c r="L281" s="118"/>
      <c r="M281" s="295" t="s">
        <v>1270</v>
      </c>
      <c r="N281" s="295" t="s">
        <v>1271</v>
      </c>
      <c r="O281" s="294">
        <v>14</v>
      </c>
      <c r="P281" s="108">
        <v>2</v>
      </c>
      <c r="Q281" s="308">
        <v>0.0023</v>
      </c>
      <c r="R281" s="309">
        <v>0.0023</v>
      </c>
      <c r="S281" s="118"/>
      <c r="T281" s="308">
        <v>0.0092</v>
      </c>
      <c r="U281" s="309">
        <v>0.0092</v>
      </c>
      <c r="V281" s="310"/>
      <c r="W281" s="118" t="s">
        <v>1277</v>
      </c>
      <c r="X281" s="118" t="s">
        <v>1272</v>
      </c>
      <c r="Y281" s="294" t="s">
        <v>778</v>
      </c>
      <c r="Z281" s="118" t="s">
        <v>779</v>
      </c>
      <c r="AA281" s="118"/>
    </row>
    <row r="282" s="39" customFormat="1" ht="137" customHeight="1" spans="1:27">
      <c r="A282" s="108"/>
      <c r="B282" s="293" t="s">
        <v>1300</v>
      </c>
      <c r="C282" s="294" t="s">
        <v>119</v>
      </c>
      <c r="D282" s="294" t="s">
        <v>1014</v>
      </c>
      <c r="E282" s="108" t="s">
        <v>1301</v>
      </c>
      <c r="F282" s="295" t="s">
        <v>1302</v>
      </c>
      <c r="G282" s="296">
        <v>15</v>
      </c>
      <c r="H282" s="296"/>
      <c r="I282" s="296"/>
      <c r="J282" s="296"/>
      <c r="K282" s="123">
        <v>15</v>
      </c>
      <c r="L282" s="118"/>
      <c r="M282" s="295" t="s">
        <v>1270</v>
      </c>
      <c r="N282" s="295" t="s">
        <v>1271</v>
      </c>
      <c r="O282" s="294">
        <v>13</v>
      </c>
      <c r="P282" s="108">
        <v>3</v>
      </c>
      <c r="Q282" s="308">
        <v>0.0025</v>
      </c>
      <c r="R282" s="309">
        <v>0.0025</v>
      </c>
      <c r="S282" s="118"/>
      <c r="T282" s="308">
        <v>0.01</v>
      </c>
      <c r="U282" s="309">
        <v>0.01</v>
      </c>
      <c r="V282" s="310"/>
      <c r="W282" s="118" t="s">
        <v>1277</v>
      </c>
      <c r="X282" s="118" t="s">
        <v>1272</v>
      </c>
      <c r="Y282" s="294" t="s">
        <v>847</v>
      </c>
      <c r="Z282" s="118" t="s">
        <v>848</v>
      </c>
      <c r="AA282" s="118"/>
    </row>
    <row r="283" s="39" customFormat="1" ht="137" customHeight="1" spans="1:27">
      <c r="A283" s="108"/>
      <c r="B283" s="293" t="s">
        <v>1303</v>
      </c>
      <c r="C283" s="294" t="s">
        <v>119</v>
      </c>
      <c r="D283" s="294" t="s">
        <v>1014</v>
      </c>
      <c r="E283" s="108" t="s">
        <v>1304</v>
      </c>
      <c r="F283" s="295" t="s">
        <v>1292</v>
      </c>
      <c r="G283" s="296">
        <v>16.8</v>
      </c>
      <c r="H283" s="296"/>
      <c r="I283" s="296"/>
      <c r="J283" s="296"/>
      <c r="K283" s="123">
        <v>16.8</v>
      </c>
      <c r="L283" s="118"/>
      <c r="M283" s="295" t="s">
        <v>1270</v>
      </c>
      <c r="N283" s="295" t="s">
        <v>1271</v>
      </c>
      <c r="O283" s="294">
        <v>7</v>
      </c>
      <c r="P283" s="108">
        <v>5</v>
      </c>
      <c r="Q283" s="308">
        <v>0.0028</v>
      </c>
      <c r="R283" s="309">
        <v>0.0028</v>
      </c>
      <c r="S283" s="118"/>
      <c r="T283" s="308">
        <v>0.0112</v>
      </c>
      <c r="U283" s="309">
        <v>0.0112</v>
      </c>
      <c r="V283" s="310"/>
      <c r="W283" s="118" t="s">
        <v>1277</v>
      </c>
      <c r="X283" s="118" t="s">
        <v>1272</v>
      </c>
      <c r="Y283" s="294" t="s">
        <v>243</v>
      </c>
      <c r="Z283" s="118" t="s">
        <v>767</v>
      </c>
      <c r="AA283" s="118"/>
    </row>
    <row r="284" s="39" customFormat="1" ht="137" customHeight="1" spans="1:27">
      <c r="A284" s="108"/>
      <c r="B284" s="293" t="s">
        <v>1305</v>
      </c>
      <c r="C284" s="294" t="s">
        <v>119</v>
      </c>
      <c r="D284" s="294" t="s">
        <v>1014</v>
      </c>
      <c r="E284" s="108" t="s">
        <v>1306</v>
      </c>
      <c r="F284" s="295" t="s">
        <v>1307</v>
      </c>
      <c r="G284" s="296">
        <v>39.6</v>
      </c>
      <c r="H284" s="296"/>
      <c r="I284" s="296"/>
      <c r="J284" s="296"/>
      <c r="K284" s="123">
        <v>39.6</v>
      </c>
      <c r="L284" s="118"/>
      <c r="M284" s="295" t="s">
        <v>1270</v>
      </c>
      <c r="N284" s="295" t="s">
        <v>1271</v>
      </c>
      <c r="O284" s="294">
        <v>12</v>
      </c>
      <c r="P284" s="108">
        <v>1</v>
      </c>
      <c r="Q284" s="308">
        <v>0.0066</v>
      </c>
      <c r="R284" s="309">
        <v>0.0066</v>
      </c>
      <c r="S284" s="118"/>
      <c r="T284" s="308">
        <v>0.0264</v>
      </c>
      <c r="U284" s="308">
        <v>0.0264</v>
      </c>
      <c r="V284" s="310"/>
      <c r="W284" s="118" t="s">
        <v>1277</v>
      </c>
      <c r="X284" s="118" t="s">
        <v>1272</v>
      </c>
      <c r="Y284" s="294" t="s">
        <v>877</v>
      </c>
      <c r="Z284" s="118" t="s">
        <v>878</v>
      </c>
      <c r="AA284" s="118"/>
    </row>
    <row r="285" s="39" customFormat="1" ht="137" customHeight="1" spans="1:27">
      <c r="A285" s="108"/>
      <c r="B285" s="293" t="s">
        <v>1308</v>
      </c>
      <c r="C285" s="294" t="s">
        <v>119</v>
      </c>
      <c r="D285" s="294" t="s">
        <v>1014</v>
      </c>
      <c r="E285" s="108" t="s">
        <v>1309</v>
      </c>
      <c r="F285" s="295" t="s">
        <v>1310</v>
      </c>
      <c r="G285" s="296">
        <v>19.2</v>
      </c>
      <c r="H285" s="296"/>
      <c r="I285" s="296"/>
      <c r="J285" s="296"/>
      <c r="K285" s="123">
        <v>19.2</v>
      </c>
      <c r="L285" s="118"/>
      <c r="M285" s="295" t="s">
        <v>1270</v>
      </c>
      <c r="N285" s="295" t="s">
        <v>1271</v>
      </c>
      <c r="O285" s="294">
        <v>11</v>
      </c>
      <c r="P285" s="108">
        <v>2</v>
      </c>
      <c r="Q285" s="308">
        <v>0.0032</v>
      </c>
      <c r="R285" s="309">
        <v>0.0032</v>
      </c>
      <c r="S285" s="118"/>
      <c r="T285" s="308">
        <v>0.0128</v>
      </c>
      <c r="U285" s="309">
        <v>0.0128</v>
      </c>
      <c r="V285" s="310"/>
      <c r="W285" s="118" t="s">
        <v>1277</v>
      </c>
      <c r="X285" s="118" t="s">
        <v>1272</v>
      </c>
      <c r="Y285" s="294" t="s">
        <v>754</v>
      </c>
      <c r="Z285" s="118" t="s">
        <v>755</v>
      </c>
      <c r="AA285" s="118"/>
    </row>
    <row r="286" s="39" customFormat="1" ht="137" customHeight="1" spans="1:27">
      <c r="A286" s="108"/>
      <c r="B286" s="293" t="s">
        <v>1311</v>
      </c>
      <c r="C286" s="294" t="s">
        <v>119</v>
      </c>
      <c r="D286" s="294" t="s">
        <v>1014</v>
      </c>
      <c r="E286" s="108" t="s">
        <v>1312</v>
      </c>
      <c r="F286" s="295" t="s">
        <v>1313</v>
      </c>
      <c r="G286" s="296">
        <v>34.2</v>
      </c>
      <c r="H286" s="296"/>
      <c r="I286" s="296"/>
      <c r="J286" s="296"/>
      <c r="K286" s="123">
        <v>34.2</v>
      </c>
      <c r="L286" s="118"/>
      <c r="M286" s="295" t="s">
        <v>1270</v>
      </c>
      <c r="N286" s="295" t="s">
        <v>1271</v>
      </c>
      <c r="O286" s="294">
        <v>13</v>
      </c>
      <c r="P286" s="108">
        <v>5</v>
      </c>
      <c r="Q286" s="308">
        <v>0.0057</v>
      </c>
      <c r="R286" s="309">
        <v>0.0057</v>
      </c>
      <c r="S286" s="118"/>
      <c r="T286" s="308">
        <v>0.0228</v>
      </c>
      <c r="U286" s="308">
        <v>0.0228</v>
      </c>
      <c r="V286" s="310"/>
      <c r="W286" s="118" t="s">
        <v>1277</v>
      </c>
      <c r="X286" s="118" t="s">
        <v>1272</v>
      </c>
      <c r="Y286" s="294" t="s">
        <v>791</v>
      </c>
      <c r="Z286" s="118" t="s">
        <v>792</v>
      </c>
      <c r="AA286" s="118"/>
    </row>
    <row r="287" s="39" customFormat="1" ht="137" customHeight="1" spans="1:27">
      <c r="A287" s="108"/>
      <c r="B287" s="293" t="s">
        <v>1314</v>
      </c>
      <c r="C287" s="294" t="s">
        <v>119</v>
      </c>
      <c r="D287" s="294" t="s">
        <v>1014</v>
      </c>
      <c r="E287" s="108" t="s">
        <v>1315</v>
      </c>
      <c r="F287" s="295" t="s">
        <v>1316</v>
      </c>
      <c r="G287" s="296">
        <v>15.6</v>
      </c>
      <c r="H287" s="296"/>
      <c r="I287" s="296"/>
      <c r="J287" s="296"/>
      <c r="K287" s="123">
        <v>15.6</v>
      </c>
      <c r="L287" s="118"/>
      <c r="M287" s="295" t="s">
        <v>1270</v>
      </c>
      <c r="N287" s="295" t="s">
        <v>1271</v>
      </c>
      <c r="O287" s="294">
        <v>9</v>
      </c>
      <c r="P287" s="108">
        <v>4</v>
      </c>
      <c r="Q287" s="308">
        <v>0.0026</v>
      </c>
      <c r="R287" s="309">
        <v>0.0026</v>
      </c>
      <c r="S287" s="118"/>
      <c r="T287" s="308">
        <v>0.0104</v>
      </c>
      <c r="U287" s="309">
        <v>0.0104</v>
      </c>
      <c r="V287" s="310"/>
      <c r="W287" s="118" t="s">
        <v>1277</v>
      </c>
      <c r="X287" s="118" t="s">
        <v>1272</v>
      </c>
      <c r="Y287" s="294" t="s">
        <v>168</v>
      </c>
      <c r="Z287" s="118" t="s">
        <v>169</v>
      </c>
      <c r="AA287" s="118"/>
    </row>
    <row r="288" s="39" customFormat="1" ht="137" customHeight="1" spans="1:27">
      <c r="A288" s="108"/>
      <c r="B288" s="293" t="s">
        <v>1317</v>
      </c>
      <c r="C288" s="294" t="s">
        <v>119</v>
      </c>
      <c r="D288" s="294" t="s">
        <v>1014</v>
      </c>
      <c r="E288" s="108" t="s">
        <v>1318</v>
      </c>
      <c r="F288" s="295" t="s">
        <v>1299</v>
      </c>
      <c r="G288" s="296">
        <v>13.8</v>
      </c>
      <c r="H288" s="296"/>
      <c r="I288" s="296"/>
      <c r="J288" s="296"/>
      <c r="K288" s="123">
        <v>13.8</v>
      </c>
      <c r="L288" s="118"/>
      <c r="M288" s="295" t="s">
        <v>1270</v>
      </c>
      <c r="N288" s="295" t="s">
        <v>1271</v>
      </c>
      <c r="O288" s="294">
        <v>14</v>
      </c>
      <c r="P288" s="108">
        <v>2</v>
      </c>
      <c r="Q288" s="308">
        <v>0.0023</v>
      </c>
      <c r="R288" s="309">
        <v>0.0023</v>
      </c>
      <c r="S288" s="118"/>
      <c r="T288" s="308">
        <v>0.0092</v>
      </c>
      <c r="U288" s="309">
        <v>0.0092</v>
      </c>
      <c r="V288" s="310"/>
      <c r="W288" s="118" t="s">
        <v>1277</v>
      </c>
      <c r="X288" s="118" t="s">
        <v>1272</v>
      </c>
      <c r="Y288" s="294" t="s">
        <v>773</v>
      </c>
      <c r="Z288" s="118" t="s">
        <v>774</v>
      </c>
      <c r="AA288" s="118"/>
    </row>
    <row r="289" s="39" customFormat="1" ht="137" customHeight="1" spans="1:27">
      <c r="A289" s="108"/>
      <c r="B289" s="293" t="s">
        <v>1319</v>
      </c>
      <c r="C289" s="294" t="s">
        <v>119</v>
      </c>
      <c r="D289" s="294" t="s">
        <v>1014</v>
      </c>
      <c r="E289" s="108" t="s">
        <v>1320</v>
      </c>
      <c r="F289" s="295" t="s">
        <v>1321</v>
      </c>
      <c r="G289" s="296">
        <v>18.6</v>
      </c>
      <c r="H289" s="296"/>
      <c r="I289" s="296"/>
      <c r="J289" s="296"/>
      <c r="K289" s="123">
        <v>18.6</v>
      </c>
      <c r="L289" s="118"/>
      <c r="M289" s="295" t="s">
        <v>1270</v>
      </c>
      <c r="N289" s="295" t="s">
        <v>1271</v>
      </c>
      <c r="O289" s="294">
        <v>7</v>
      </c>
      <c r="P289" s="108">
        <v>6</v>
      </c>
      <c r="Q289" s="308">
        <v>0.0031</v>
      </c>
      <c r="R289" s="309">
        <v>0.0031</v>
      </c>
      <c r="S289" s="118"/>
      <c r="T289" s="308">
        <v>0.0124</v>
      </c>
      <c r="U289" s="309">
        <v>0.0124</v>
      </c>
      <c r="V289" s="310"/>
      <c r="W289" s="118" t="s">
        <v>1277</v>
      </c>
      <c r="X289" s="118" t="s">
        <v>1272</v>
      </c>
      <c r="Y289" s="294" t="s">
        <v>705</v>
      </c>
      <c r="Z289" s="118" t="s">
        <v>909</v>
      </c>
      <c r="AA289" s="118"/>
    </row>
    <row r="290" s="39" customFormat="1" ht="137" customHeight="1" spans="1:27">
      <c r="A290" s="108"/>
      <c r="B290" s="293" t="s">
        <v>1322</v>
      </c>
      <c r="C290" s="294" t="s">
        <v>119</v>
      </c>
      <c r="D290" s="294" t="s">
        <v>1014</v>
      </c>
      <c r="E290" s="108" t="s">
        <v>1323</v>
      </c>
      <c r="F290" s="295" t="s">
        <v>1324</v>
      </c>
      <c r="G290" s="296">
        <v>21</v>
      </c>
      <c r="H290" s="296"/>
      <c r="I290" s="296"/>
      <c r="J290" s="296"/>
      <c r="K290" s="123">
        <v>21</v>
      </c>
      <c r="L290" s="118"/>
      <c r="M290" s="295" t="s">
        <v>1270</v>
      </c>
      <c r="N290" s="295" t="s">
        <v>1271</v>
      </c>
      <c r="O290" s="294">
        <v>18</v>
      </c>
      <c r="P290" s="118"/>
      <c r="Q290" s="308">
        <v>0.0035</v>
      </c>
      <c r="R290" s="309">
        <v>0.0035</v>
      </c>
      <c r="S290" s="118"/>
      <c r="T290" s="308">
        <v>0.014</v>
      </c>
      <c r="U290" s="308">
        <v>0.014</v>
      </c>
      <c r="V290" s="310"/>
      <c r="W290" s="118" t="s">
        <v>1277</v>
      </c>
      <c r="X290" s="118" t="s">
        <v>1272</v>
      </c>
      <c r="Y290" s="294" t="s">
        <v>861</v>
      </c>
      <c r="Z290" s="118" t="s">
        <v>1325</v>
      </c>
      <c r="AA290" s="118"/>
    </row>
    <row r="291" s="39" customFormat="1" ht="137" customHeight="1" spans="1:27">
      <c r="A291" s="108"/>
      <c r="B291" s="293" t="s">
        <v>1326</v>
      </c>
      <c r="C291" s="294" t="s">
        <v>119</v>
      </c>
      <c r="D291" s="294" t="s">
        <v>1014</v>
      </c>
      <c r="E291" s="108" t="s">
        <v>1327</v>
      </c>
      <c r="F291" s="295" t="s">
        <v>1328</v>
      </c>
      <c r="G291" s="121">
        <v>7.2</v>
      </c>
      <c r="H291" s="121"/>
      <c r="I291" s="121"/>
      <c r="J291" s="121"/>
      <c r="K291" s="123">
        <v>7.2</v>
      </c>
      <c r="L291" s="118"/>
      <c r="M291" s="295" t="s">
        <v>1270</v>
      </c>
      <c r="N291" s="295" t="s">
        <v>1271</v>
      </c>
      <c r="O291" s="118">
        <v>12</v>
      </c>
      <c r="P291" s="118"/>
      <c r="Q291" s="308">
        <v>0.0012</v>
      </c>
      <c r="R291" s="203">
        <v>0.0012</v>
      </c>
      <c r="S291" s="118"/>
      <c r="T291" s="308">
        <v>0.0048</v>
      </c>
      <c r="U291" s="203">
        <v>0.0048</v>
      </c>
      <c r="V291" s="118"/>
      <c r="W291" s="118" t="s">
        <v>1277</v>
      </c>
      <c r="X291" s="118" t="s">
        <v>1272</v>
      </c>
      <c r="Y291" s="118" t="s">
        <v>830</v>
      </c>
      <c r="Z291" s="118" t="s">
        <v>1329</v>
      </c>
      <c r="AA291" s="118"/>
    </row>
    <row r="292" ht="39" customHeight="1" spans="1:27">
      <c r="A292" s="297" t="s">
        <v>883</v>
      </c>
      <c r="B292" s="298"/>
      <c r="C292" s="298"/>
      <c r="D292" s="298"/>
      <c r="E292" s="299"/>
      <c r="F292" s="300"/>
      <c r="G292" s="301">
        <f>G293</f>
        <v>80</v>
      </c>
      <c r="H292" s="301">
        <f>H293</f>
        <v>0</v>
      </c>
      <c r="I292" s="301">
        <f>I293</f>
        <v>0</v>
      </c>
      <c r="J292" s="301">
        <f>J293</f>
        <v>23</v>
      </c>
      <c r="K292" s="301">
        <f>K293</f>
        <v>57</v>
      </c>
      <c r="L292" s="306"/>
      <c r="M292" s="306"/>
      <c r="N292" s="307"/>
      <c r="O292" s="306"/>
      <c r="P292" s="306"/>
      <c r="Q292" s="306"/>
      <c r="R292" s="306"/>
      <c r="S292" s="306"/>
      <c r="T292" s="306"/>
      <c r="U292" s="306"/>
      <c r="V292" s="306"/>
      <c r="W292" s="311"/>
      <c r="X292" s="311"/>
      <c r="Y292" s="306"/>
      <c r="Z292" s="306"/>
      <c r="AA292" s="306"/>
    </row>
    <row r="293" s="36" customFormat="1" ht="117" customHeight="1" spans="1:27">
      <c r="A293" s="107">
        <v>66</v>
      </c>
      <c r="B293" s="184" t="s">
        <v>1330</v>
      </c>
      <c r="C293" s="107" t="s">
        <v>119</v>
      </c>
      <c r="D293" s="107" t="s">
        <v>120</v>
      </c>
      <c r="E293" s="107" t="s">
        <v>1331</v>
      </c>
      <c r="F293" s="159" t="s">
        <v>1332</v>
      </c>
      <c r="G293" s="97">
        <v>80</v>
      </c>
      <c r="H293" s="97"/>
      <c r="I293" s="97"/>
      <c r="J293" s="97">
        <v>23</v>
      </c>
      <c r="K293" s="97">
        <v>57</v>
      </c>
      <c r="L293" s="107" t="s">
        <v>1333</v>
      </c>
      <c r="M293" s="159" t="s">
        <v>1334</v>
      </c>
      <c r="N293" s="184" t="s">
        <v>1335</v>
      </c>
      <c r="O293" s="107">
        <v>66</v>
      </c>
      <c r="P293" s="107">
        <v>34</v>
      </c>
      <c r="Q293" s="107">
        <v>1.5198</v>
      </c>
      <c r="R293" s="107">
        <v>0.6602</v>
      </c>
      <c r="S293" s="107">
        <v>0.8596</v>
      </c>
      <c r="T293" s="107">
        <v>15.5171</v>
      </c>
      <c r="U293" s="107">
        <v>6.8386</v>
      </c>
      <c r="V293" s="107">
        <v>8.6784</v>
      </c>
      <c r="W293" s="107" t="s">
        <v>1336</v>
      </c>
      <c r="X293" s="107" t="s">
        <v>1337</v>
      </c>
      <c r="Y293" s="107" t="s">
        <v>1338</v>
      </c>
      <c r="Z293" s="107" t="s">
        <v>1337</v>
      </c>
      <c r="AA293" s="132" t="s">
        <v>1339</v>
      </c>
    </row>
    <row r="294" s="39" customFormat="1" ht="74" customHeight="1" spans="1:27">
      <c r="A294" s="153"/>
      <c r="B294" s="302" t="s">
        <v>1340</v>
      </c>
      <c r="C294" s="153" t="s">
        <v>119</v>
      </c>
      <c r="D294" s="153" t="s">
        <v>120</v>
      </c>
      <c r="E294" s="153" t="s">
        <v>1341</v>
      </c>
      <c r="F294" s="163" t="s">
        <v>1342</v>
      </c>
      <c r="G294" s="112">
        <v>6.4</v>
      </c>
      <c r="H294" s="112"/>
      <c r="I294" s="112"/>
      <c r="J294" s="112">
        <v>6.4</v>
      </c>
      <c r="K294" s="112"/>
      <c r="L294" s="153"/>
      <c r="M294" s="163" t="s">
        <v>1334</v>
      </c>
      <c r="N294" s="302" t="s">
        <v>1335</v>
      </c>
      <c r="O294" s="153">
        <v>5</v>
      </c>
      <c r="P294" s="153">
        <v>3</v>
      </c>
      <c r="Q294" s="153">
        <v>0.1199</v>
      </c>
      <c r="R294" s="153">
        <v>0.0777</v>
      </c>
      <c r="S294" s="153">
        <v>0.0422</v>
      </c>
      <c r="T294" s="153">
        <v>1.4536</v>
      </c>
      <c r="U294" s="153">
        <v>0.3462</v>
      </c>
      <c r="V294" s="153">
        <v>1.1074</v>
      </c>
      <c r="W294" s="153" t="s">
        <v>1336</v>
      </c>
      <c r="X294" s="153" t="s">
        <v>1337</v>
      </c>
      <c r="Y294" s="153" t="s">
        <v>1343</v>
      </c>
      <c r="Z294" s="153" t="s">
        <v>1337</v>
      </c>
      <c r="AA294" s="153"/>
    </row>
    <row r="295" s="39" customFormat="1" ht="74" customHeight="1" spans="1:27">
      <c r="A295" s="153"/>
      <c r="B295" s="302" t="s">
        <v>1344</v>
      </c>
      <c r="C295" s="153" t="s">
        <v>119</v>
      </c>
      <c r="D295" s="153" t="s">
        <v>120</v>
      </c>
      <c r="E295" s="153" t="s">
        <v>1345</v>
      </c>
      <c r="F295" s="163" t="s">
        <v>1346</v>
      </c>
      <c r="G295" s="112">
        <v>4</v>
      </c>
      <c r="H295" s="112"/>
      <c r="I295" s="112"/>
      <c r="J295" s="112">
        <v>4</v>
      </c>
      <c r="K295" s="112"/>
      <c r="L295" s="153"/>
      <c r="M295" s="163" t="s">
        <v>1334</v>
      </c>
      <c r="N295" s="302" t="s">
        <v>1335</v>
      </c>
      <c r="O295" s="153">
        <v>0</v>
      </c>
      <c r="P295" s="153">
        <v>5</v>
      </c>
      <c r="Q295" s="153">
        <v>0.074</v>
      </c>
      <c r="R295" s="153">
        <v>0.033</v>
      </c>
      <c r="S295" s="153">
        <v>0.041</v>
      </c>
      <c r="T295" s="153">
        <v>0.2223</v>
      </c>
      <c r="U295" s="153">
        <v>0.1719</v>
      </c>
      <c r="V295" s="153">
        <v>0.0504</v>
      </c>
      <c r="W295" s="153" t="s">
        <v>1336</v>
      </c>
      <c r="X295" s="153" t="s">
        <v>1337</v>
      </c>
      <c r="Y295" s="153" t="s">
        <v>1347</v>
      </c>
      <c r="Z295" s="153" t="s">
        <v>1337</v>
      </c>
      <c r="AA295" s="153"/>
    </row>
    <row r="296" s="39" customFormat="1" ht="87" customHeight="1" spans="1:27">
      <c r="A296" s="153"/>
      <c r="B296" s="302" t="s">
        <v>1348</v>
      </c>
      <c r="C296" s="153" t="s">
        <v>119</v>
      </c>
      <c r="D296" s="153" t="s">
        <v>120</v>
      </c>
      <c r="E296" s="153" t="s">
        <v>1349</v>
      </c>
      <c r="F296" s="163" t="s">
        <v>1350</v>
      </c>
      <c r="G296" s="112">
        <v>8.8</v>
      </c>
      <c r="H296" s="112"/>
      <c r="I296" s="112"/>
      <c r="J296" s="112">
        <v>8.8</v>
      </c>
      <c r="K296" s="112"/>
      <c r="L296" s="153"/>
      <c r="M296" s="163" t="s">
        <v>1334</v>
      </c>
      <c r="N296" s="302" t="s">
        <v>1335</v>
      </c>
      <c r="O296" s="153">
        <v>5</v>
      </c>
      <c r="P296" s="153">
        <v>6</v>
      </c>
      <c r="Q296" s="153">
        <v>0.0934</v>
      </c>
      <c r="R296" s="153">
        <v>0.0319</v>
      </c>
      <c r="S296" s="153">
        <v>0.0615</v>
      </c>
      <c r="T296" s="153">
        <v>1.1431</v>
      </c>
      <c r="U296" s="153">
        <v>0.5906</v>
      </c>
      <c r="V296" s="153">
        <v>0.5525</v>
      </c>
      <c r="W296" s="153" t="s">
        <v>1336</v>
      </c>
      <c r="X296" s="153" t="s">
        <v>1337</v>
      </c>
      <c r="Y296" s="153" t="s">
        <v>1351</v>
      </c>
      <c r="Z296" s="153" t="s">
        <v>1337</v>
      </c>
      <c r="AA296" s="153"/>
    </row>
    <row r="297" s="39" customFormat="1" ht="74" customHeight="1" spans="1:27">
      <c r="A297" s="153"/>
      <c r="B297" s="302" t="s">
        <v>1352</v>
      </c>
      <c r="C297" s="153" t="s">
        <v>119</v>
      </c>
      <c r="D297" s="153" t="s">
        <v>120</v>
      </c>
      <c r="E297" s="153" t="s">
        <v>1353</v>
      </c>
      <c r="F297" s="163" t="s">
        <v>1354</v>
      </c>
      <c r="G297" s="112">
        <v>4.8</v>
      </c>
      <c r="H297" s="112"/>
      <c r="I297" s="112"/>
      <c r="J297" s="112">
        <v>3.8</v>
      </c>
      <c r="K297" s="112">
        <v>1</v>
      </c>
      <c r="L297" s="153"/>
      <c r="M297" s="163" t="s">
        <v>1334</v>
      </c>
      <c r="N297" s="302" t="s">
        <v>1335</v>
      </c>
      <c r="O297" s="153">
        <v>2</v>
      </c>
      <c r="P297" s="153">
        <v>4</v>
      </c>
      <c r="Q297" s="153">
        <v>0.1173</v>
      </c>
      <c r="R297" s="153">
        <v>0.0628</v>
      </c>
      <c r="S297" s="153">
        <v>0.0545</v>
      </c>
      <c r="T297" s="153">
        <v>1.4138</v>
      </c>
      <c r="U297" s="153">
        <v>0.2846</v>
      </c>
      <c r="V297" s="153">
        <v>1.1292</v>
      </c>
      <c r="W297" s="153" t="s">
        <v>1336</v>
      </c>
      <c r="X297" s="153" t="s">
        <v>1337</v>
      </c>
      <c r="Y297" s="153" t="s">
        <v>1355</v>
      </c>
      <c r="Z297" s="153" t="s">
        <v>1337</v>
      </c>
      <c r="AA297" s="153"/>
    </row>
    <row r="298" s="39" customFormat="1" ht="74" customHeight="1" spans="1:27">
      <c r="A298" s="153"/>
      <c r="B298" s="302" t="s">
        <v>1356</v>
      </c>
      <c r="C298" s="153" t="s">
        <v>119</v>
      </c>
      <c r="D298" s="153" t="s">
        <v>120</v>
      </c>
      <c r="E298" s="153" t="s">
        <v>1357</v>
      </c>
      <c r="F298" s="163" t="s">
        <v>1358</v>
      </c>
      <c r="G298" s="112">
        <v>7.2</v>
      </c>
      <c r="H298" s="112"/>
      <c r="I298" s="112"/>
      <c r="J298" s="112"/>
      <c r="K298" s="112">
        <v>7.2</v>
      </c>
      <c r="L298" s="153"/>
      <c r="M298" s="163" t="s">
        <v>1334</v>
      </c>
      <c r="N298" s="302" t="s">
        <v>1335</v>
      </c>
      <c r="O298" s="153">
        <v>9</v>
      </c>
      <c r="P298" s="153">
        <v>0</v>
      </c>
      <c r="Q298" s="153">
        <v>0.092</v>
      </c>
      <c r="R298" s="153">
        <v>0.038</v>
      </c>
      <c r="S298" s="153">
        <v>0.054</v>
      </c>
      <c r="T298" s="153">
        <v>0.41</v>
      </c>
      <c r="U298" s="153">
        <v>0.18</v>
      </c>
      <c r="V298" s="153">
        <v>0.23</v>
      </c>
      <c r="W298" s="153" t="s">
        <v>1336</v>
      </c>
      <c r="X298" s="153" t="s">
        <v>1337</v>
      </c>
      <c r="Y298" s="153" t="s">
        <v>1359</v>
      </c>
      <c r="Z298" s="153" t="s">
        <v>1337</v>
      </c>
      <c r="AA298" s="153"/>
    </row>
    <row r="299" s="39" customFormat="1" ht="74" customHeight="1" spans="1:27">
      <c r="A299" s="153"/>
      <c r="B299" s="302" t="s">
        <v>1360</v>
      </c>
      <c r="C299" s="153" t="s">
        <v>119</v>
      </c>
      <c r="D299" s="153" t="s">
        <v>120</v>
      </c>
      <c r="E299" s="153" t="s">
        <v>1361</v>
      </c>
      <c r="F299" s="163" t="s">
        <v>1362</v>
      </c>
      <c r="G299" s="112">
        <v>2.4</v>
      </c>
      <c r="H299" s="112"/>
      <c r="I299" s="112"/>
      <c r="J299" s="112"/>
      <c r="K299" s="112">
        <v>2.4</v>
      </c>
      <c r="L299" s="153"/>
      <c r="M299" s="163" t="s">
        <v>1334</v>
      </c>
      <c r="N299" s="302" t="s">
        <v>1335</v>
      </c>
      <c r="O299" s="153">
        <v>1</v>
      </c>
      <c r="P299" s="153">
        <v>2</v>
      </c>
      <c r="Q299" s="153">
        <v>0.118</v>
      </c>
      <c r="R299" s="153">
        <v>0.048</v>
      </c>
      <c r="S299" s="153">
        <v>0.07</v>
      </c>
      <c r="T299" s="153">
        <v>0.62</v>
      </c>
      <c r="U299" s="153">
        <v>0.192</v>
      </c>
      <c r="V299" s="153">
        <v>0.428</v>
      </c>
      <c r="W299" s="153" t="s">
        <v>1336</v>
      </c>
      <c r="X299" s="153" t="s">
        <v>1337</v>
      </c>
      <c r="Y299" s="153" t="s">
        <v>1363</v>
      </c>
      <c r="Z299" s="153" t="s">
        <v>1337</v>
      </c>
      <c r="AA299" s="153"/>
    </row>
    <row r="300" s="39" customFormat="1" ht="74" customHeight="1" spans="1:27">
      <c r="A300" s="153"/>
      <c r="B300" s="302" t="s">
        <v>1364</v>
      </c>
      <c r="C300" s="153" t="s">
        <v>119</v>
      </c>
      <c r="D300" s="153" t="s">
        <v>120</v>
      </c>
      <c r="E300" s="153" t="s">
        <v>1365</v>
      </c>
      <c r="F300" s="163" t="s">
        <v>1366</v>
      </c>
      <c r="G300" s="112">
        <v>6.4</v>
      </c>
      <c r="H300" s="112"/>
      <c r="I300" s="112"/>
      <c r="J300" s="112"/>
      <c r="K300" s="112">
        <v>6.4</v>
      </c>
      <c r="L300" s="153"/>
      <c r="M300" s="163" t="s">
        <v>1334</v>
      </c>
      <c r="N300" s="302" t="s">
        <v>1335</v>
      </c>
      <c r="O300" s="153">
        <v>7</v>
      </c>
      <c r="P300" s="153">
        <v>1</v>
      </c>
      <c r="Q300" s="153">
        <v>0.1088</v>
      </c>
      <c r="R300" s="153">
        <v>0.0464</v>
      </c>
      <c r="S300" s="153">
        <v>0.0624</v>
      </c>
      <c r="T300" s="153">
        <v>1.8088</v>
      </c>
      <c r="U300" s="153">
        <v>1.2464</v>
      </c>
      <c r="V300" s="153">
        <v>0.5624</v>
      </c>
      <c r="W300" s="153" t="s">
        <v>1336</v>
      </c>
      <c r="X300" s="153" t="s">
        <v>1337</v>
      </c>
      <c r="Y300" s="153" t="s">
        <v>1367</v>
      </c>
      <c r="Z300" s="153" t="s">
        <v>1337</v>
      </c>
      <c r="AA300" s="153"/>
    </row>
    <row r="301" s="39" customFormat="1" ht="74" customHeight="1" spans="1:27">
      <c r="A301" s="153"/>
      <c r="B301" s="302" t="s">
        <v>1368</v>
      </c>
      <c r="C301" s="153" t="s">
        <v>119</v>
      </c>
      <c r="D301" s="153" t="s">
        <v>120</v>
      </c>
      <c r="E301" s="153" t="s">
        <v>1369</v>
      </c>
      <c r="F301" s="163" t="s">
        <v>1370</v>
      </c>
      <c r="G301" s="112">
        <v>3.2</v>
      </c>
      <c r="H301" s="112"/>
      <c r="I301" s="112"/>
      <c r="J301" s="112"/>
      <c r="K301" s="112">
        <v>3.2</v>
      </c>
      <c r="L301" s="153"/>
      <c r="M301" s="163" t="s">
        <v>1334</v>
      </c>
      <c r="N301" s="302" t="s">
        <v>1335</v>
      </c>
      <c r="O301" s="153">
        <v>4</v>
      </c>
      <c r="P301" s="153">
        <v>0</v>
      </c>
      <c r="Q301" s="153">
        <v>0.1038</v>
      </c>
      <c r="R301" s="153">
        <v>0.0464</v>
      </c>
      <c r="S301" s="153">
        <v>0.0574</v>
      </c>
      <c r="T301" s="153">
        <v>0.8354</v>
      </c>
      <c r="U301" s="153">
        <v>0.6426</v>
      </c>
      <c r="V301" s="153">
        <v>0.1928</v>
      </c>
      <c r="W301" s="153" t="s">
        <v>1336</v>
      </c>
      <c r="X301" s="153" t="s">
        <v>1337</v>
      </c>
      <c r="Y301" s="153" t="s">
        <v>1371</v>
      </c>
      <c r="Z301" s="153" t="s">
        <v>1337</v>
      </c>
      <c r="AA301" s="153"/>
    </row>
    <row r="302" s="39" customFormat="1" ht="74" customHeight="1" spans="1:27">
      <c r="A302" s="153"/>
      <c r="B302" s="302" t="s">
        <v>1372</v>
      </c>
      <c r="C302" s="153" t="s">
        <v>119</v>
      </c>
      <c r="D302" s="153" t="s">
        <v>120</v>
      </c>
      <c r="E302" s="153" t="s">
        <v>1373</v>
      </c>
      <c r="F302" s="163" t="s">
        <v>1346</v>
      </c>
      <c r="G302" s="112">
        <v>4</v>
      </c>
      <c r="H302" s="112"/>
      <c r="I302" s="112"/>
      <c r="J302" s="112"/>
      <c r="K302" s="112">
        <v>4</v>
      </c>
      <c r="L302" s="153"/>
      <c r="M302" s="163" t="s">
        <v>1334</v>
      </c>
      <c r="N302" s="302" t="s">
        <v>1335</v>
      </c>
      <c r="O302" s="153">
        <v>4</v>
      </c>
      <c r="P302" s="153">
        <v>1</v>
      </c>
      <c r="Q302" s="153">
        <v>0.16</v>
      </c>
      <c r="R302" s="153">
        <v>0.04</v>
      </c>
      <c r="S302" s="153">
        <v>0.12</v>
      </c>
      <c r="T302" s="153">
        <v>0.8</v>
      </c>
      <c r="U302" s="153">
        <v>0.16</v>
      </c>
      <c r="V302" s="153">
        <v>0.64</v>
      </c>
      <c r="W302" s="153" t="s">
        <v>1336</v>
      </c>
      <c r="X302" s="153" t="s">
        <v>1337</v>
      </c>
      <c r="Y302" s="153" t="s">
        <v>1374</v>
      </c>
      <c r="Z302" s="153" t="s">
        <v>1337</v>
      </c>
      <c r="AA302" s="153"/>
    </row>
    <row r="303" s="39" customFormat="1" ht="74" customHeight="1" spans="1:27">
      <c r="A303" s="153"/>
      <c r="B303" s="302" t="s">
        <v>1375</v>
      </c>
      <c r="C303" s="153" t="s">
        <v>119</v>
      </c>
      <c r="D303" s="153" t="s">
        <v>120</v>
      </c>
      <c r="E303" s="153" t="s">
        <v>538</v>
      </c>
      <c r="F303" s="163" t="s">
        <v>1376</v>
      </c>
      <c r="G303" s="112">
        <v>0.8</v>
      </c>
      <c r="H303" s="112"/>
      <c r="I303" s="112"/>
      <c r="J303" s="112"/>
      <c r="K303" s="112">
        <v>0.8</v>
      </c>
      <c r="L303" s="153"/>
      <c r="M303" s="163" t="s">
        <v>1334</v>
      </c>
      <c r="N303" s="302" t="s">
        <v>1335</v>
      </c>
      <c r="O303" s="153">
        <v>0</v>
      </c>
      <c r="P303" s="153">
        <v>1</v>
      </c>
      <c r="Q303" s="153">
        <v>0.02</v>
      </c>
      <c r="R303" s="153">
        <v>0.01</v>
      </c>
      <c r="S303" s="153">
        <v>0.01</v>
      </c>
      <c r="T303" s="153">
        <v>0.8</v>
      </c>
      <c r="U303" s="153">
        <v>0.32</v>
      </c>
      <c r="V303" s="153">
        <v>0.48</v>
      </c>
      <c r="W303" s="153" t="s">
        <v>1336</v>
      </c>
      <c r="X303" s="153" t="s">
        <v>1337</v>
      </c>
      <c r="Y303" s="153" t="s">
        <v>1377</v>
      </c>
      <c r="Z303" s="153" t="s">
        <v>1337</v>
      </c>
      <c r="AA303" s="153"/>
    </row>
    <row r="304" s="39" customFormat="1" ht="74" customHeight="1" spans="1:27">
      <c r="A304" s="153"/>
      <c r="B304" s="302" t="s">
        <v>1378</v>
      </c>
      <c r="C304" s="153" t="s">
        <v>119</v>
      </c>
      <c r="D304" s="153" t="s">
        <v>120</v>
      </c>
      <c r="E304" s="153" t="s">
        <v>1379</v>
      </c>
      <c r="F304" s="163" t="s">
        <v>1346</v>
      </c>
      <c r="G304" s="112">
        <v>4</v>
      </c>
      <c r="H304" s="112"/>
      <c r="I304" s="112"/>
      <c r="J304" s="112"/>
      <c r="K304" s="112">
        <v>4</v>
      </c>
      <c r="L304" s="153"/>
      <c r="M304" s="163" t="s">
        <v>1334</v>
      </c>
      <c r="N304" s="302" t="s">
        <v>1335</v>
      </c>
      <c r="O304" s="153">
        <v>5</v>
      </c>
      <c r="P304" s="153">
        <v>0</v>
      </c>
      <c r="Q304" s="153">
        <v>0.0358</v>
      </c>
      <c r="R304" s="153">
        <v>0.0086</v>
      </c>
      <c r="S304" s="153">
        <v>0.0272</v>
      </c>
      <c r="T304" s="153">
        <v>0.2595</v>
      </c>
      <c r="U304" s="153">
        <v>0.114</v>
      </c>
      <c r="V304" s="153">
        <v>0.1455</v>
      </c>
      <c r="W304" s="153" t="s">
        <v>1336</v>
      </c>
      <c r="X304" s="153" t="s">
        <v>1337</v>
      </c>
      <c r="Y304" s="153" t="s">
        <v>1380</v>
      </c>
      <c r="Z304" s="153" t="s">
        <v>1337</v>
      </c>
      <c r="AA304" s="153"/>
    </row>
    <row r="305" s="39" customFormat="1" ht="74" customHeight="1" spans="1:27">
      <c r="A305" s="153"/>
      <c r="B305" s="302" t="s">
        <v>1381</v>
      </c>
      <c r="C305" s="153" t="s">
        <v>119</v>
      </c>
      <c r="D305" s="153" t="s">
        <v>120</v>
      </c>
      <c r="E305" s="153" t="s">
        <v>1382</v>
      </c>
      <c r="F305" s="163" t="s">
        <v>1346</v>
      </c>
      <c r="G305" s="112">
        <v>4</v>
      </c>
      <c r="H305" s="112"/>
      <c r="I305" s="112"/>
      <c r="J305" s="112"/>
      <c r="K305" s="112">
        <v>4</v>
      </c>
      <c r="L305" s="153"/>
      <c r="M305" s="163" t="s">
        <v>1334</v>
      </c>
      <c r="N305" s="302" t="s">
        <v>1335</v>
      </c>
      <c r="O305" s="153">
        <v>3</v>
      </c>
      <c r="P305" s="153">
        <v>2</v>
      </c>
      <c r="Q305" s="153">
        <v>0.101</v>
      </c>
      <c r="R305" s="153">
        <v>0.051</v>
      </c>
      <c r="S305" s="153">
        <v>0.05</v>
      </c>
      <c r="T305" s="153">
        <v>1</v>
      </c>
      <c r="U305" s="153">
        <v>0.44</v>
      </c>
      <c r="V305" s="153">
        <v>0.56</v>
      </c>
      <c r="W305" s="153" t="s">
        <v>1336</v>
      </c>
      <c r="X305" s="153" t="s">
        <v>1337</v>
      </c>
      <c r="Y305" s="153" t="s">
        <v>1383</v>
      </c>
      <c r="Z305" s="153" t="s">
        <v>1337</v>
      </c>
      <c r="AA305" s="153"/>
    </row>
    <row r="306" s="39" customFormat="1" ht="74" customHeight="1" spans="1:27">
      <c r="A306" s="153"/>
      <c r="B306" s="302" t="s">
        <v>1384</v>
      </c>
      <c r="C306" s="153" t="s">
        <v>119</v>
      </c>
      <c r="D306" s="153" t="s">
        <v>120</v>
      </c>
      <c r="E306" s="153" t="s">
        <v>1385</v>
      </c>
      <c r="F306" s="163" t="s">
        <v>1386</v>
      </c>
      <c r="G306" s="112">
        <v>4</v>
      </c>
      <c r="H306" s="112"/>
      <c r="I306" s="112"/>
      <c r="J306" s="112"/>
      <c r="K306" s="112">
        <v>4</v>
      </c>
      <c r="L306" s="153"/>
      <c r="M306" s="163" t="s">
        <v>1334</v>
      </c>
      <c r="N306" s="302" t="s">
        <v>1335</v>
      </c>
      <c r="O306" s="153">
        <v>2</v>
      </c>
      <c r="P306" s="153">
        <v>3</v>
      </c>
      <c r="Q306" s="153">
        <v>0.0358</v>
      </c>
      <c r="R306" s="153">
        <v>0.0086</v>
      </c>
      <c r="S306" s="153">
        <v>0.0272</v>
      </c>
      <c r="T306" s="153">
        <v>0.2595</v>
      </c>
      <c r="U306" s="153">
        <v>0.114</v>
      </c>
      <c r="V306" s="153">
        <v>0.1455</v>
      </c>
      <c r="W306" s="153" t="s">
        <v>1336</v>
      </c>
      <c r="X306" s="153" t="s">
        <v>1337</v>
      </c>
      <c r="Y306" s="153" t="s">
        <v>1387</v>
      </c>
      <c r="Z306" s="153" t="s">
        <v>1337</v>
      </c>
      <c r="AA306" s="153"/>
    </row>
    <row r="307" s="39" customFormat="1" ht="74" customHeight="1" spans="1:27">
      <c r="A307" s="153"/>
      <c r="B307" s="302" t="s">
        <v>1388</v>
      </c>
      <c r="C307" s="153" t="s">
        <v>119</v>
      </c>
      <c r="D307" s="153" t="s">
        <v>120</v>
      </c>
      <c r="E307" s="153" t="s">
        <v>1389</v>
      </c>
      <c r="F307" s="163" t="s">
        <v>1390</v>
      </c>
      <c r="G307" s="112">
        <v>1.6</v>
      </c>
      <c r="H307" s="112"/>
      <c r="I307" s="112"/>
      <c r="J307" s="112"/>
      <c r="K307" s="112">
        <v>1.6</v>
      </c>
      <c r="L307" s="153"/>
      <c r="M307" s="163" t="s">
        <v>1334</v>
      </c>
      <c r="N307" s="302" t="s">
        <v>1335</v>
      </c>
      <c r="O307" s="153">
        <v>2</v>
      </c>
      <c r="P307" s="153">
        <v>0</v>
      </c>
      <c r="Q307" s="153">
        <v>0.04</v>
      </c>
      <c r="R307" s="153">
        <v>0.01</v>
      </c>
      <c r="S307" s="153">
        <v>0.03</v>
      </c>
      <c r="T307" s="153">
        <v>1</v>
      </c>
      <c r="U307" s="153">
        <v>0.44</v>
      </c>
      <c r="V307" s="153">
        <v>0.56</v>
      </c>
      <c r="W307" s="153" t="s">
        <v>1336</v>
      </c>
      <c r="X307" s="153" t="s">
        <v>1337</v>
      </c>
      <c r="Y307" s="153" t="s">
        <v>1391</v>
      </c>
      <c r="Z307" s="153" t="s">
        <v>1337</v>
      </c>
      <c r="AA307" s="153"/>
    </row>
    <row r="308" s="39" customFormat="1" ht="84" customHeight="1" spans="1:27">
      <c r="A308" s="153"/>
      <c r="B308" s="302" t="s">
        <v>1392</v>
      </c>
      <c r="C308" s="153" t="s">
        <v>119</v>
      </c>
      <c r="D308" s="153" t="s">
        <v>120</v>
      </c>
      <c r="E308" s="153" t="s">
        <v>1393</v>
      </c>
      <c r="F308" s="163" t="s">
        <v>1394</v>
      </c>
      <c r="G308" s="112">
        <v>8.8</v>
      </c>
      <c r="H308" s="112"/>
      <c r="I308" s="112"/>
      <c r="J308" s="112"/>
      <c r="K308" s="112">
        <v>8.8</v>
      </c>
      <c r="L308" s="153"/>
      <c r="M308" s="163" t="s">
        <v>1334</v>
      </c>
      <c r="N308" s="302" t="s">
        <v>1335</v>
      </c>
      <c r="O308" s="153">
        <v>7</v>
      </c>
      <c r="P308" s="153">
        <v>4</v>
      </c>
      <c r="Q308" s="153">
        <v>0.1621</v>
      </c>
      <c r="R308" s="153">
        <v>0.0636</v>
      </c>
      <c r="S308" s="153">
        <v>0.0985</v>
      </c>
      <c r="T308" s="153">
        <v>1.1152</v>
      </c>
      <c r="U308" s="153">
        <v>0.3799</v>
      </c>
      <c r="V308" s="153">
        <v>0.7352</v>
      </c>
      <c r="W308" s="153" t="s">
        <v>1336</v>
      </c>
      <c r="X308" s="153" t="s">
        <v>1337</v>
      </c>
      <c r="Y308" s="153" t="s">
        <v>1395</v>
      </c>
      <c r="Z308" s="153" t="s">
        <v>1337</v>
      </c>
      <c r="AA308" s="153"/>
    </row>
    <row r="309" s="39" customFormat="1" ht="74" customHeight="1" spans="1:27">
      <c r="A309" s="153"/>
      <c r="B309" s="302" t="s">
        <v>1396</v>
      </c>
      <c r="C309" s="153" t="s">
        <v>119</v>
      </c>
      <c r="D309" s="153" t="s">
        <v>120</v>
      </c>
      <c r="E309" s="153" t="s">
        <v>1397</v>
      </c>
      <c r="F309" s="163" t="s">
        <v>1398</v>
      </c>
      <c r="G309" s="112">
        <v>3.2</v>
      </c>
      <c r="H309" s="112"/>
      <c r="I309" s="112"/>
      <c r="J309" s="112"/>
      <c r="K309" s="112">
        <v>3.2</v>
      </c>
      <c r="L309" s="153"/>
      <c r="M309" s="163" t="s">
        <v>1334</v>
      </c>
      <c r="N309" s="302" t="s">
        <v>1335</v>
      </c>
      <c r="O309" s="153">
        <v>4</v>
      </c>
      <c r="P309" s="153">
        <v>0</v>
      </c>
      <c r="Q309" s="153">
        <v>0.0358</v>
      </c>
      <c r="R309" s="153">
        <v>0.0086</v>
      </c>
      <c r="S309" s="153">
        <v>0.0272</v>
      </c>
      <c r="T309" s="153">
        <v>0.2595</v>
      </c>
      <c r="U309" s="153">
        <v>0.114</v>
      </c>
      <c r="V309" s="153">
        <v>0.1455</v>
      </c>
      <c r="W309" s="153" t="s">
        <v>1336</v>
      </c>
      <c r="X309" s="153" t="s">
        <v>1337</v>
      </c>
      <c r="Y309" s="153" t="s">
        <v>1399</v>
      </c>
      <c r="Z309" s="153" t="s">
        <v>1337</v>
      </c>
      <c r="AA309" s="153"/>
    </row>
    <row r="310" s="39" customFormat="1" ht="74" customHeight="1" spans="1:27">
      <c r="A310" s="153"/>
      <c r="B310" s="302" t="s">
        <v>1400</v>
      </c>
      <c r="C310" s="153" t="s">
        <v>119</v>
      </c>
      <c r="D310" s="153" t="s">
        <v>120</v>
      </c>
      <c r="E310" s="153" t="s">
        <v>1401</v>
      </c>
      <c r="F310" s="163" t="s">
        <v>1402</v>
      </c>
      <c r="G310" s="112">
        <v>2.4</v>
      </c>
      <c r="H310" s="112"/>
      <c r="I310" s="112"/>
      <c r="J310" s="112"/>
      <c r="K310" s="112">
        <v>2.4</v>
      </c>
      <c r="L310" s="153"/>
      <c r="M310" s="163" t="s">
        <v>1334</v>
      </c>
      <c r="N310" s="302" t="s">
        <v>1335</v>
      </c>
      <c r="O310" s="153">
        <v>1</v>
      </c>
      <c r="P310" s="153">
        <v>2</v>
      </c>
      <c r="Q310" s="153">
        <v>0.023</v>
      </c>
      <c r="R310" s="153">
        <v>0.01</v>
      </c>
      <c r="S310" s="153">
        <v>0.013</v>
      </c>
      <c r="T310" s="153">
        <v>1</v>
      </c>
      <c r="U310" s="153">
        <v>0.44</v>
      </c>
      <c r="V310" s="153">
        <v>0.56</v>
      </c>
      <c r="W310" s="153" t="s">
        <v>1336</v>
      </c>
      <c r="X310" s="153" t="s">
        <v>1337</v>
      </c>
      <c r="Y310" s="153" t="s">
        <v>1403</v>
      </c>
      <c r="Z310" s="153" t="s">
        <v>1337</v>
      </c>
      <c r="AA310" s="153"/>
    </row>
    <row r="311" s="39" customFormat="1" ht="74" customHeight="1" spans="1:27">
      <c r="A311" s="153"/>
      <c r="B311" s="302" t="s">
        <v>1404</v>
      </c>
      <c r="C311" s="153" t="s">
        <v>119</v>
      </c>
      <c r="D311" s="153" t="s">
        <v>120</v>
      </c>
      <c r="E311" s="153" t="s">
        <v>1405</v>
      </c>
      <c r="F311" s="163" t="s">
        <v>1406</v>
      </c>
      <c r="G311" s="112">
        <v>4</v>
      </c>
      <c r="H311" s="112"/>
      <c r="I311" s="112"/>
      <c r="J311" s="112"/>
      <c r="K311" s="112">
        <v>4</v>
      </c>
      <c r="L311" s="153"/>
      <c r="M311" s="163" t="s">
        <v>1334</v>
      </c>
      <c r="N311" s="302" t="s">
        <v>1335</v>
      </c>
      <c r="O311" s="153">
        <v>5</v>
      </c>
      <c r="P311" s="153">
        <v>0</v>
      </c>
      <c r="Q311" s="153">
        <v>0.0791</v>
      </c>
      <c r="R311" s="153">
        <v>0.0656</v>
      </c>
      <c r="S311" s="153">
        <v>0.0135</v>
      </c>
      <c r="T311" s="153">
        <v>1.1164</v>
      </c>
      <c r="U311" s="153">
        <v>0.6624</v>
      </c>
      <c r="V311" s="153">
        <v>0.454</v>
      </c>
      <c r="W311" s="153" t="s">
        <v>1336</v>
      </c>
      <c r="X311" s="153" t="s">
        <v>1337</v>
      </c>
      <c r="Y311" s="153" t="s">
        <v>1407</v>
      </c>
      <c r="Z311" s="153" t="s">
        <v>1337</v>
      </c>
      <c r="AA311" s="153"/>
    </row>
  </sheetData>
  <mergeCells count="64">
    <mergeCell ref="A1:B1"/>
    <mergeCell ref="A2:AA2"/>
    <mergeCell ref="G4:K4"/>
    <mergeCell ref="M4:V4"/>
    <mergeCell ref="W4:X4"/>
    <mergeCell ref="Y4:Z4"/>
    <mergeCell ref="O5:P5"/>
    <mergeCell ref="Q5:S5"/>
    <mergeCell ref="T5:V5"/>
    <mergeCell ref="A7:E7"/>
    <mergeCell ref="A8:E8"/>
    <mergeCell ref="A9:E9"/>
    <mergeCell ref="A10:E10"/>
    <mergeCell ref="A12:E12"/>
    <mergeCell ref="A19:E19"/>
    <mergeCell ref="A29:E29"/>
    <mergeCell ref="A32:E32"/>
    <mergeCell ref="A52:E52"/>
    <mergeCell ref="A58:E58"/>
    <mergeCell ref="A63:E63"/>
    <mergeCell ref="A80:E80"/>
    <mergeCell ref="A104:E104"/>
    <mergeCell ref="A106:E106"/>
    <mergeCell ref="A107:E107"/>
    <mergeCell ref="A127:E127"/>
    <mergeCell ref="A129:E129"/>
    <mergeCell ref="A131:E131"/>
    <mergeCell ref="A133:E133"/>
    <mergeCell ref="A140:E140"/>
    <mergeCell ref="A168:E168"/>
    <mergeCell ref="B170:E170"/>
    <mergeCell ref="A171:E171"/>
    <mergeCell ref="A200:E200"/>
    <mergeCell ref="A203:E203"/>
    <mergeCell ref="A209:E209"/>
    <mergeCell ref="A211:E211"/>
    <mergeCell ref="A213:E213"/>
    <mergeCell ref="A224:E224"/>
    <mergeCell ref="A226:E226"/>
    <mergeCell ref="B229:E229"/>
    <mergeCell ref="A230:E230"/>
    <mergeCell ref="A232:E232"/>
    <mergeCell ref="A234:E234"/>
    <mergeCell ref="A253:E253"/>
    <mergeCell ref="A292:E292"/>
    <mergeCell ref="A4:A6"/>
    <mergeCell ref="B4:B6"/>
    <mergeCell ref="C4:C6"/>
    <mergeCell ref="D4:D6"/>
    <mergeCell ref="E4:E6"/>
    <mergeCell ref="F4:F6"/>
    <mergeCell ref="G5:G6"/>
    <mergeCell ref="H5:H6"/>
    <mergeCell ref="I5:I6"/>
    <mergeCell ref="J5:J6"/>
    <mergeCell ref="K5:K6"/>
    <mergeCell ref="L4:L6"/>
    <mergeCell ref="M5:M6"/>
    <mergeCell ref="N5:N6"/>
    <mergeCell ref="W5:W6"/>
    <mergeCell ref="X5:X6"/>
    <mergeCell ref="Y5:Y6"/>
    <mergeCell ref="Z5:Z6"/>
    <mergeCell ref="AA4:AA6"/>
  </mergeCells>
  <printOptions horizontalCentered="1"/>
  <pageMargins left="0.251388888888889" right="0.251388888888889" top="0.786805555555556" bottom="0.786805555555556" header="0.511805555555556" footer="0.550694444444444"/>
  <pageSetup paperSize="8" scale="59" fitToHeight="0" orientation="landscape" useFirstPageNumber="1" horizontalDpi="600"/>
  <headerFooter>
    <oddFooter>&amp;C&amp;14-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view="pageBreakPreview" zoomScaleNormal="100" workbookViewId="0">
      <selection activeCell="A1" sqref="$A1:$XFD1048576"/>
    </sheetView>
  </sheetViews>
  <sheetFormatPr defaultColWidth="9.725" defaultRowHeight="14.25"/>
  <cols>
    <col min="1" max="1" width="6.75833333333333" style="1" customWidth="1"/>
    <col min="2" max="3" width="5.09166666666667" style="1" customWidth="1"/>
    <col min="4" max="4" width="13.9833333333333" style="1" customWidth="1"/>
    <col min="5" max="5" width="17.1333333333333" style="1" customWidth="1"/>
    <col min="6" max="6" width="8.7" style="1" customWidth="1"/>
    <col min="7" max="7" width="8.89166666666667" style="1" customWidth="1"/>
    <col min="8" max="8" width="9.25833333333333" style="1" customWidth="1"/>
    <col min="9" max="9" width="14.725" style="3" customWidth="1"/>
    <col min="10" max="10" width="28.8916666666667" style="1" customWidth="1"/>
    <col min="11" max="32" width="10" style="1"/>
    <col min="33" max="16384" width="9.725" style="1"/>
  </cols>
  <sheetData>
    <row r="1" s="1" customFormat="1" ht="16.5" customHeight="1" spans="1:9">
      <c r="A1" s="1" t="s">
        <v>1408</v>
      </c>
      <c r="D1" s="4"/>
      <c r="I1" s="3"/>
    </row>
    <row r="2" s="1" customFormat="1" ht="29" customHeight="1" spans="1:9">
      <c r="A2" s="5" t="s">
        <v>1409</v>
      </c>
      <c r="B2" s="5"/>
      <c r="C2" s="5"/>
      <c r="D2" s="5"/>
      <c r="E2" s="5"/>
      <c r="F2" s="5"/>
      <c r="G2" s="5"/>
      <c r="H2" s="5"/>
      <c r="I2" s="5"/>
    </row>
    <row r="3" s="2" customFormat="1" ht="21.65" customHeight="1" spans="1:9">
      <c r="A3" s="6" t="s">
        <v>1410</v>
      </c>
      <c r="B3" s="6"/>
      <c r="C3" s="6"/>
      <c r="D3" s="6"/>
      <c r="E3" s="6"/>
      <c r="F3" s="6"/>
      <c r="G3" s="6"/>
      <c r="H3" s="6"/>
      <c r="I3" s="6"/>
    </row>
    <row r="4" s="2" customFormat="1" ht="21.65" customHeight="1" spans="1:9">
      <c r="A4" s="7" t="s">
        <v>1411</v>
      </c>
      <c r="B4" s="7"/>
      <c r="C4" s="7"/>
      <c r="D4" s="7"/>
      <c r="E4" s="6"/>
      <c r="F4" s="6"/>
      <c r="G4" s="6"/>
      <c r="H4" s="8"/>
      <c r="I4" s="8"/>
    </row>
    <row r="5" s="1" customFormat="1" ht="35" customHeight="1" spans="1:9">
      <c r="A5" s="9" t="s">
        <v>85</v>
      </c>
      <c r="B5" s="9"/>
      <c r="C5" s="9"/>
      <c r="D5" s="9"/>
      <c r="E5" s="9"/>
      <c r="F5" s="9" t="s">
        <v>1412</v>
      </c>
      <c r="G5" s="9"/>
      <c r="H5" s="9"/>
      <c r="I5" s="9"/>
    </row>
    <row r="6" s="1" customFormat="1" ht="35" customHeight="1" spans="1:9">
      <c r="A6" s="9" t="s">
        <v>1413</v>
      </c>
      <c r="B6" s="9"/>
      <c r="C6" s="9"/>
      <c r="D6" s="9"/>
      <c r="E6" s="9"/>
      <c r="F6" s="9" t="s">
        <v>1414</v>
      </c>
      <c r="G6" s="9"/>
      <c r="H6" s="9"/>
      <c r="I6" s="9"/>
    </row>
    <row r="7" s="1" customFormat="1" ht="35" customHeight="1" spans="1:9">
      <c r="A7" s="9" t="s">
        <v>1415</v>
      </c>
      <c r="B7" s="10"/>
      <c r="C7" s="10"/>
      <c r="D7" s="11" t="s">
        <v>1416</v>
      </c>
      <c r="E7" s="11"/>
      <c r="F7" s="9"/>
      <c r="G7" s="9"/>
      <c r="H7" s="9"/>
      <c r="I7" s="9"/>
    </row>
    <row r="8" s="1" customFormat="1" ht="35" customHeight="1" spans="1:9">
      <c r="A8" s="10"/>
      <c r="B8" s="10"/>
      <c r="C8" s="10"/>
      <c r="D8" s="9" t="s">
        <v>1417</v>
      </c>
      <c r="E8" s="9"/>
      <c r="F8" s="9"/>
      <c r="G8" s="9"/>
      <c r="H8" s="9"/>
      <c r="I8" s="9"/>
    </row>
    <row r="9" s="1" customFormat="1" ht="35" customHeight="1" spans="1:9">
      <c r="A9" s="10"/>
      <c r="B9" s="10"/>
      <c r="C9" s="10"/>
      <c r="D9" s="9" t="s">
        <v>1418</v>
      </c>
      <c r="E9" s="9"/>
      <c r="F9" s="9"/>
      <c r="G9" s="9"/>
      <c r="H9" s="9"/>
      <c r="I9" s="9"/>
    </row>
    <row r="10" s="1" customFormat="1" ht="35" customHeight="1" spans="1:9">
      <c r="A10" s="9" t="s">
        <v>1419</v>
      </c>
      <c r="B10" s="9" t="s">
        <v>1420</v>
      </c>
      <c r="C10" s="9"/>
      <c r="D10" s="9"/>
      <c r="E10" s="9"/>
      <c r="F10" s="9"/>
      <c r="G10" s="9"/>
      <c r="H10" s="9"/>
      <c r="I10" s="9"/>
    </row>
    <row r="11" s="1" customFormat="1" ht="35" customHeight="1" spans="1:9">
      <c r="A11" s="9"/>
      <c r="B11" s="11"/>
      <c r="C11" s="11"/>
      <c r="D11" s="11"/>
      <c r="E11" s="11"/>
      <c r="F11" s="11"/>
      <c r="G11" s="11"/>
      <c r="H11" s="11"/>
      <c r="I11" s="9"/>
    </row>
    <row r="12" s="1" customFormat="1" ht="34" customHeight="1" spans="1:9">
      <c r="A12" s="12" t="s">
        <v>1421</v>
      </c>
      <c r="B12" s="9" t="s">
        <v>1422</v>
      </c>
      <c r="C12" s="9"/>
      <c r="D12" s="9" t="s">
        <v>1423</v>
      </c>
      <c r="E12" s="9" t="s">
        <v>1424</v>
      </c>
      <c r="F12" s="9"/>
      <c r="G12" s="9"/>
      <c r="H12" s="9"/>
      <c r="I12" s="9" t="s">
        <v>1425</v>
      </c>
    </row>
    <row r="13" s="1" customFormat="1" ht="50" customHeight="1" spans="1:9">
      <c r="A13" s="13"/>
      <c r="B13" s="14" t="s">
        <v>1426</v>
      </c>
      <c r="C13" s="15"/>
      <c r="D13" s="9" t="s">
        <v>1427</v>
      </c>
      <c r="E13" s="16"/>
      <c r="F13" s="17"/>
      <c r="G13" s="17"/>
      <c r="H13" s="18"/>
      <c r="I13" s="9"/>
    </row>
    <row r="14" s="1" customFormat="1" ht="50" customHeight="1" spans="1:9">
      <c r="A14" s="13"/>
      <c r="B14" s="19"/>
      <c r="C14" s="20"/>
      <c r="D14" s="9" t="s">
        <v>1428</v>
      </c>
      <c r="E14" s="9"/>
      <c r="F14" s="9"/>
      <c r="G14" s="9"/>
      <c r="H14" s="9"/>
      <c r="I14" s="29"/>
    </row>
    <row r="15" s="1" customFormat="1" ht="50" customHeight="1" spans="1:9">
      <c r="A15" s="13"/>
      <c r="B15" s="19"/>
      <c r="C15" s="20"/>
      <c r="D15" s="9" t="s">
        <v>1429</v>
      </c>
      <c r="E15" s="9"/>
      <c r="F15" s="9"/>
      <c r="G15" s="9"/>
      <c r="H15" s="9"/>
      <c r="I15" s="30"/>
    </row>
    <row r="16" s="1" customFormat="1" ht="50" customHeight="1" spans="1:9">
      <c r="A16" s="13"/>
      <c r="B16" s="19"/>
      <c r="C16" s="20"/>
      <c r="D16" s="9" t="s">
        <v>1430</v>
      </c>
      <c r="E16" s="9"/>
      <c r="F16" s="9"/>
      <c r="G16" s="9"/>
      <c r="H16" s="9"/>
      <c r="I16" s="9"/>
    </row>
    <row r="17" s="1" customFormat="1" ht="50" customHeight="1" spans="1:9">
      <c r="A17" s="13"/>
      <c r="B17" s="21" t="s">
        <v>1431</v>
      </c>
      <c r="C17" s="22"/>
      <c r="D17" s="23" t="s">
        <v>1432</v>
      </c>
      <c r="E17" s="23"/>
      <c r="F17" s="23"/>
      <c r="G17" s="23"/>
      <c r="H17" s="23"/>
      <c r="I17" s="23"/>
    </row>
    <row r="18" s="1" customFormat="1" ht="50" customHeight="1" spans="1:9">
      <c r="A18" s="13"/>
      <c r="B18" s="24"/>
      <c r="C18" s="25"/>
      <c r="D18" s="23" t="s">
        <v>1433</v>
      </c>
      <c r="E18" s="23"/>
      <c r="F18" s="23"/>
      <c r="G18" s="23"/>
      <c r="H18" s="23"/>
      <c r="I18" s="23"/>
    </row>
    <row r="19" s="1" customFormat="1" ht="50" customHeight="1" spans="1:9">
      <c r="A19" s="26"/>
      <c r="B19" s="9" t="s">
        <v>1434</v>
      </c>
      <c r="C19" s="9"/>
      <c r="D19" s="9" t="s">
        <v>1435</v>
      </c>
      <c r="E19" s="9"/>
      <c r="F19" s="9"/>
      <c r="G19" s="9"/>
      <c r="H19" s="9"/>
      <c r="I19" s="30"/>
    </row>
    <row r="20" s="1" customFormat="1" ht="27" customHeight="1" spans="1:9">
      <c r="A20" s="27" t="s">
        <v>1436</v>
      </c>
      <c r="B20" s="27"/>
      <c r="C20" s="27"/>
      <c r="D20" s="27"/>
      <c r="E20" s="27"/>
      <c r="F20" s="27"/>
      <c r="G20" s="27"/>
      <c r="H20" s="27"/>
      <c r="I20" s="27"/>
    </row>
    <row r="21" s="1" customFormat="1" spans="1:9">
      <c r="A21" s="28"/>
      <c r="B21" s="28"/>
      <c r="C21" s="28"/>
      <c r="D21" s="28"/>
      <c r="E21" s="28"/>
      <c r="F21" s="28"/>
      <c r="G21" s="28"/>
      <c r="H21" s="28"/>
      <c r="I21" s="31"/>
    </row>
    <row r="22" s="1" customFormat="1" spans="1:9">
      <c r="A22" s="28"/>
      <c r="B22" s="28"/>
      <c r="C22" s="28"/>
      <c r="D22" s="28"/>
      <c r="E22" s="28"/>
      <c r="F22" s="28"/>
      <c r="G22" s="28"/>
      <c r="H22" s="28"/>
      <c r="I22" s="31"/>
    </row>
    <row r="23" s="1" customFormat="1" spans="1:9">
      <c r="A23" s="28"/>
      <c r="B23" s="28"/>
      <c r="C23" s="28"/>
      <c r="D23" s="28"/>
      <c r="E23" s="28"/>
      <c r="F23" s="28"/>
      <c r="G23" s="28"/>
      <c r="H23" s="28"/>
      <c r="I23" s="31"/>
    </row>
    <row r="24" s="1" customFormat="1" spans="1:9">
      <c r="A24" s="28"/>
      <c r="B24" s="28"/>
      <c r="C24" s="28"/>
      <c r="D24" s="28"/>
      <c r="E24" s="28"/>
      <c r="F24" s="28"/>
      <c r="G24" s="28"/>
      <c r="H24" s="28"/>
      <c r="I24" s="31"/>
    </row>
    <row r="25" s="1" customFormat="1" spans="1:9">
      <c r="A25" s="28"/>
      <c r="B25" s="28"/>
      <c r="C25" s="28"/>
      <c r="D25" s="28"/>
      <c r="E25" s="28"/>
      <c r="F25" s="28"/>
      <c r="G25" s="28"/>
      <c r="H25" s="28"/>
      <c r="I25" s="31"/>
    </row>
  </sheetData>
  <mergeCells count="35">
    <mergeCell ref="A2:I2"/>
    <mergeCell ref="A3:I3"/>
    <mergeCell ref="A4:D4"/>
    <mergeCell ref="A5:C5"/>
    <mergeCell ref="D5:E5"/>
    <mergeCell ref="F5:G5"/>
    <mergeCell ref="H5:I5"/>
    <mergeCell ref="A6:C6"/>
    <mergeCell ref="D6:E6"/>
    <mergeCell ref="F6:G6"/>
    <mergeCell ref="H6:I6"/>
    <mergeCell ref="D7:E7"/>
    <mergeCell ref="F7:I7"/>
    <mergeCell ref="D8:E8"/>
    <mergeCell ref="F8:I8"/>
    <mergeCell ref="D9:E9"/>
    <mergeCell ref="F9:I9"/>
    <mergeCell ref="B10:I10"/>
    <mergeCell ref="B11:I11"/>
    <mergeCell ref="B12:C12"/>
    <mergeCell ref="E12:H12"/>
    <mergeCell ref="E13:H13"/>
    <mergeCell ref="E14:H14"/>
    <mergeCell ref="E15:H15"/>
    <mergeCell ref="E16:H16"/>
    <mergeCell ref="E17:H17"/>
    <mergeCell ref="E18:H18"/>
    <mergeCell ref="B19:C19"/>
    <mergeCell ref="E19:H19"/>
    <mergeCell ref="A20:I20"/>
    <mergeCell ref="A10:A11"/>
    <mergeCell ref="A12:A19"/>
    <mergeCell ref="A7:C9"/>
    <mergeCell ref="B13:C16"/>
    <mergeCell ref="B17:C18"/>
  </mergeCells>
  <pageMargins left="0.75" right="0.75" top="1" bottom="1" header="0.5" footer="0.5"/>
  <pageSetup paperSize="9" scale="98"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附件1 与整合方案一致</vt:lpstr>
      <vt:lpstr>附件2 第二批统筹整合财政涉农资金项目计划表</vt:lpstr>
      <vt:lpstr>附件3  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飞</cp:lastModifiedBy>
  <dcterms:created xsi:type="dcterms:W3CDTF">2016-07-11T03:13:00Z</dcterms:created>
  <cp:lastPrinted>2022-03-05T07:50:00Z</cp:lastPrinted>
  <dcterms:modified xsi:type="dcterms:W3CDTF">2023-06-21T00:56:20Z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linkTarget="0">
    <vt:lpwstr>14</vt:lpwstr>
  </property>
  <property fmtid="{D5CDD505-2E9C-101B-9397-08002B2CF9AE}" pid="4" name="ICV">
    <vt:lpwstr>8C748A5078534ED8A6C606D3C3BDE3C1</vt:lpwstr>
  </property>
  <property fmtid="{D5CDD505-2E9C-101B-9397-08002B2CF9AE}" pid="5" name="KSOReadingLayout">
    <vt:bool>true</vt:bool>
  </property>
</Properties>
</file>